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05" windowWidth="5280" windowHeight="6705" tabRatio="868" activeTab="1"/>
  </bookViews>
  <sheets>
    <sheet name="うんしゅうみかん" sheetId="1" r:id="rId1"/>
    <sheet name="りんご" sheetId="2" r:id="rId2"/>
    <sheet name="ぶどう" sheetId="3" r:id="rId3"/>
    <sheet name="なし" sheetId="4" r:id="rId4"/>
    <sheet name="もも" sheetId="5" r:id="rId5"/>
    <sheet name="すもも" sheetId="6" r:id="rId6"/>
    <sheet name="おうとう" sheetId="7" r:id="rId7"/>
    <sheet name="うめ" sheetId="8" r:id="rId8"/>
    <sheet name="びわ" sheetId="9" r:id="rId9"/>
    <sheet name="かき" sheetId="10" r:id="rId10"/>
    <sheet name="くり" sheetId="11" r:id="rId11"/>
    <sheet name="ｷｳｲﾌﾙｰﾂ" sheetId="12" r:id="rId12"/>
    <sheet name="Sheet1" sheetId="13" r:id="rId13"/>
  </sheets>
  <definedNames>
    <definedName name="\A" localSheetId="0">'うんしゅうみかん'!#REF!</definedName>
    <definedName name="\A" localSheetId="6">'おうとう'!#REF!</definedName>
    <definedName name="\A" localSheetId="9">'かき'!#REF!</definedName>
    <definedName name="\A" localSheetId="11">'ｷｳｲﾌﾙｰﾂ'!#REF!</definedName>
    <definedName name="\A" localSheetId="10">'くり'!#REF!</definedName>
    <definedName name="\A" localSheetId="5">'すもも'!#REF!</definedName>
    <definedName name="\A" localSheetId="3">'なし'!#REF!</definedName>
    <definedName name="\A" localSheetId="8">'びわ'!#REF!</definedName>
    <definedName name="\A" localSheetId="2">'ぶどう'!#REF!</definedName>
    <definedName name="\A" localSheetId="4">'もも'!#REF!</definedName>
    <definedName name="\A" localSheetId="1">'りんご'!#REF!</definedName>
    <definedName name="\A">#REF!</definedName>
    <definedName name="_xlnm.Print_Area" localSheetId="7">'うめ'!$A$1:$U$29</definedName>
    <definedName name="_xlnm.Print_Area" localSheetId="0">'うんしゅうみかん'!$A$1:$AJ$31</definedName>
    <definedName name="_xlnm.Print_Area" localSheetId="6">'おうとう'!$A$1:$L$10</definedName>
    <definedName name="_xlnm.Print_Area" localSheetId="9">'かき'!$A$1:$U$34</definedName>
    <definedName name="_xlnm.Print_Area" localSheetId="11">'ｷｳｲﾌﾙｰﾂ'!$A$1:$M$33</definedName>
    <definedName name="_xlnm.Print_Area" localSheetId="10">'くり'!$A$1:$V$30</definedName>
    <definedName name="_xlnm.Print_Area" localSheetId="5">'すもも'!$A$1:$Q$29</definedName>
    <definedName name="_xlnm.Print_Area" localSheetId="3">'なし'!$A$1:$T$34</definedName>
    <definedName name="_xlnm.Print_Area" localSheetId="8">'びわ'!$A$1:$O$19</definedName>
    <definedName name="_xlnm.Print_Area" localSheetId="2">'ぶどう'!$A$1:$AE$43</definedName>
    <definedName name="_xlnm.Print_Area" localSheetId="4">'もも'!$A$1:$AF$30</definedName>
    <definedName name="_xlnm.Print_Area" localSheetId="1">'りんご'!$A$1:$W$20</definedName>
    <definedName name="_xlnm.Print_Titles" localSheetId="2">'ぶどう'!$3:$6</definedName>
    <definedName name="_xlnm.Print_Titles" localSheetId="4">'もも'!$5:$7</definedName>
    <definedName name="_xlnm.Print_Titles" localSheetId="1">'りんご'!$5:$7</definedName>
  </definedNames>
  <calcPr fullCalcOnLoad="1"/>
</workbook>
</file>

<file path=xl/comments3.xml><?xml version="1.0" encoding="utf-8"?>
<comments xmlns="http://schemas.openxmlformats.org/spreadsheetml/2006/main">
  <authors>
    <author>福岡県</author>
  </authors>
  <commentList>
    <comment ref="W6" authorId="0">
      <text>
        <r>
          <rPr>
            <b/>
            <sz val="14"/>
            <rFont val="ＭＳ Ｐゴシック"/>
            <family val="3"/>
          </rPr>
          <t>マスカットベリーＡ＝ニューベリーＡ＋ﾍﾞﾘｰＡ
ニューベリーＡはマスカットベリーＡを無核栽培したもの</t>
        </r>
      </text>
    </comment>
  </commentList>
</comments>
</file>

<file path=xl/sharedStrings.xml><?xml version="1.0" encoding="utf-8"?>
<sst xmlns="http://schemas.openxmlformats.org/spreadsheetml/2006/main" count="707" uniqueCount="305">
  <si>
    <t>市町村</t>
  </si>
  <si>
    <t>筑波</t>
  </si>
  <si>
    <t>丹沢</t>
  </si>
  <si>
    <t>伊吹</t>
  </si>
  <si>
    <t>国見</t>
  </si>
  <si>
    <t>銀寄</t>
  </si>
  <si>
    <t>小計</t>
  </si>
  <si>
    <t>森早生</t>
  </si>
  <si>
    <t>銀鈴</t>
  </si>
  <si>
    <t>丹波</t>
  </si>
  <si>
    <t>玉英</t>
  </si>
  <si>
    <t>南高</t>
  </si>
  <si>
    <t>白加賀</t>
  </si>
  <si>
    <t>豊後</t>
  </si>
  <si>
    <t>古城</t>
  </si>
  <si>
    <t>小梅</t>
  </si>
  <si>
    <t>光陽</t>
  </si>
  <si>
    <t>大石中生</t>
  </si>
  <si>
    <t>極　　　　　　　早　　　　　　　生</t>
  </si>
  <si>
    <t>早　　　生</t>
  </si>
  <si>
    <t>その他</t>
  </si>
  <si>
    <t>普　　通</t>
  </si>
  <si>
    <t>晩　　生</t>
  </si>
  <si>
    <t>品種登録がされていないもの</t>
  </si>
  <si>
    <t>品種登録が済んでいるもの</t>
  </si>
  <si>
    <t>普通</t>
  </si>
  <si>
    <t>小計</t>
  </si>
  <si>
    <t>中生</t>
  </si>
  <si>
    <t>早生</t>
  </si>
  <si>
    <t>晩生</t>
  </si>
  <si>
    <t>大粒・黒</t>
  </si>
  <si>
    <t>大粒・白</t>
  </si>
  <si>
    <t>小粒</t>
  </si>
  <si>
    <t>中粒</t>
  </si>
  <si>
    <t>早生・赤</t>
  </si>
  <si>
    <t>中生・赤</t>
  </si>
  <si>
    <t>中生・青</t>
  </si>
  <si>
    <t>晩生・赤</t>
  </si>
  <si>
    <t>雌</t>
  </si>
  <si>
    <t>雄</t>
  </si>
  <si>
    <t>極早生</t>
  </si>
  <si>
    <t>秋映</t>
  </si>
  <si>
    <t>石地</t>
  </si>
  <si>
    <t>甲斐路</t>
  </si>
  <si>
    <t>嶺鳳</t>
  </si>
  <si>
    <t>太秋</t>
  </si>
  <si>
    <t>愛宕</t>
  </si>
  <si>
    <t>岸根</t>
  </si>
  <si>
    <t>石鎚</t>
  </si>
  <si>
    <t>合計</t>
  </si>
  <si>
    <t>幸水</t>
  </si>
  <si>
    <t>新水</t>
  </si>
  <si>
    <t>豊水</t>
  </si>
  <si>
    <t>新高</t>
  </si>
  <si>
    <t>新興</t>
  </si>
  <si>
    <t>二十世紀</t>
  </si>
  <si>
    <t>菊水</t>
  </si>
  <si>
    <t>白鳳</t>
  </si>
  <si>
    <t>白桃</t>
  </si>
  <si>
    <t>伊豆</t>
  </si>
  <si>
    <t>次郎</t>
  </si>
  <si>
    <t>富有</t>
  </si>
  <si>
    <t>川底</t>
  </si>
  <si>
    <t>平核無</t>
  </si>
  <si>
    <t>葉隠</t>
  </si>
  <si>
    <t>貴陽</t>
  </si>
  <si>
    <t>早秋</t>
  </si>
  <si>
    <t>日南
１号Ｎ</t>
  </si>
  <si>
    <t>中　　生</t>
  </si>
  <si>
    <t>新
世界</t>
  </si>
  <si>
    <t>ぐんま
名月</t>
  </si>
  <si>
    <t>ｱﾙﾌﾟｽ
乙女</t>
  </si>
  <si>
    <t>安芸
ｸｲｰﾝ</t>
  </si>
  <si>
    <t>博多
ﾎﾜｲﾄ</t>
  </si>
  <si>
    <t>南水</t>
  </si>
  <si>
    <t>おさ
二十世紀</t>
  </si>
  <si>
    <t>品種登録が
済んでいるもの</t>
  </si>
  <si>
    <t>勘助
白桃</t>
  </si>
  <si>
    <t>日川
白鳳</t>
  </si>
  <si>
    <t>長沢
白鳳</t>
  </si>
  <si>
    <t>早 　　生</t>
  </si>
  <si>
    <t>八幡
白鳳</t>
  </si>
  <si>
    <t>志賀
白桃</t>
  </si>
  <si>
    <t>清水
白桃</t>
  </si>
  <si>
    <t>宮本
早生</t>
  </si>
  <si>
    <t>上野
早生</t>
  </si>
  <si>
    <t>山川
早生</t>
  </si>
  <si>
    <t>日南
１号</t>
  </si>
  <si>
    <t>ゆら
早生</t>
  </si>
  <si>
    <t>山下紅
早生</t>
  </si>
  <si>
    <t>小原紅　
早生</t>
  </si>
  <si>
    <t>田口
早生</t>
  </si>
  <si>
    <t>岩崎
早生</t>
  </si>
  <si>
    <t>興津
早生</t>
  </si>
  <si>
    <t>宮川
早生</t>
  </si>
  <si>
    <t>原口
早生</t>
  </si>
  <si>
    <t>杉山
温州</t>
  </si>
  <si>
    <t>清水４号
（青島４号）</t>
  </si>
  <si>
    <t>大津
４号</t>
  </si>
  <si>
    <t>南柑
４号</t>
  </si>
  <si>
    <t>林
温州</t>
  </si>
  <si>
    <t>青島
温州</t>
  </si>
  <si>
    <t>今村
温州</t>
  </si>
  <si>
    <t>刀根
早生</t>
  </si>
  <si>
    <t>松本早
生富有</t>
  </si>
  <si>
    <t>西村
早生</t>
  </si>
  <si>
    <t>甘　　柿</t>
  </si>
  <si>
    <t>渋　柿</t>
  </si>
  <si>
    <t>甘　柿</t>
  </si>
  <si>
    <t>晩　生</t>
  </si>
  <si>
    <r>
      <t>加納岩</t>
    </r>
    <r>
      <rPr>
        <sz val="20"/>
        <rFont val="ＭＳ Ｐゴシック"/>
        <family val="3"/>
      </rPr>
      <t xml:space="preserve">
白桃</t>
    </r>
  </si>
  <si>
    <r>
      <t>みさか</t>
    </r>
    <r>
      <rPr>
        <sz val="20"/>
        <rFont val="ＭＳ Ｐゴシック"/>
        <family val="3"/>
      </rPr>
      <t xml:space="preserve">
白鳳</t>
    </r>
  </si>
  <si>
    <r>
      <t xml:space="preserve">玉梅
</t>
    </r>
    <r>
      <rPr>
        <sz val="14"/>
        <rFont val="ＭＳ Ｐゴシック"/>
        <family val="3"/>
      </rPr>
      <t>（青軸）</t>
    </r>
  </si>
  <si>
    <t>湯川</t>
  </si>
  <si>
    <t>瀬戸ｼﾞｬ
ｲｱﾝﾂ</t>
  </si>
  <si>
    <t>日南
の姫</t>
  </si>
  <si>
    <t>王秋</t>
  </si>
  <si>
    <t>津雲</t>
  </si>
  <si>
    <t>栽培面積</t>
  </si>
  <si>
    <t>収穫量</t>
  </si>
  <si>
    <t>出荷量</t>
  </si>
  <si>
    <t>　　かき</t>
  </si>
  <si>
    <t>翠峰</t>
  </si>
  <si>
    <t>赤宝</t>
  </si>
  <si>
    <t>北原
早生</t>
  </si>
  <si>
    <t>福岡
３号</t>
  </si>
  <si>
    <t>福岡
４号</t>
  </si>
  <si>
    <t>キウイフルーツ</t>
  </si>
  <si>
    <t>　くり</t>
  </si>
  <si>
    <t>　びわ</t>
  </si>
  <si>
    <t>すもも</t>
  </si>
  <si>
    <t>もも生食用（加工兼用種を含む）</t>
  </si>
  <si>
    <t>日本なし</t>
  </si>
  <si>
    <t>生食用ぶどう</t>
  </si>
  <si>
    <t>　うんしゅうみかん</t>
  </si>
  <si>
    <t>うめ</t>
  </si>
  <si>
    <t>農林計</t>
  </si>
  <si>
    <t>具体的な
品種名</t>
  </si>
  <si>
    <t>うち無核</t>
  </si>
  <si>
    <t>利平
ぐり</t>
  </si>
  <si>
    <r>
      <rPr>
        <sz val="16"/>
        <rFont val="ＭＳ Ｐゴシック"/>
        <family val="3"/>
      </rPr>
      <t>福岡K1号</t>
    </r>
    <r>
      <rPr>
        <sz val="18"/>
        <rFont val="ＭＳ Ｐゴシック"/>
        <family val="3"/>
      </rPr>
      <t xml:space="preserve">
（秋王）</t>
    </r>
  </si>
  <si>
    <t>伊豆錦</t>
  </si>
  <si>
    <t>藤稔</t>
  </si>
  <si>
    <t>巨峰</t>
  </si>
  <si>
    <t>ｈａ</t>
  </si>
  <si>
    <t>トン</t>
  </si>
  <si>
    <t>極　　　早　　　生</t>
  </si>
  <si>
    <t>その他
具体的な品種名</t>
  </si>
  <si>
    <t>ｈａ</t>
  </si>
  <si>
    <t>トン</t>
  </si>
  <si>
    <t>りんご</t>
  </si>
  <si>
    <t>その他</t>
  </si>
  <si>
    <t>シナノ
ドルチェ</t>
  </si>
  <si>
    <t>千秋</t>
  </si>
  <si>
    <t>陽光</t>
  </si>
  <si>
    <t>ひめ
かみ</t>
  </si>
  <si>
    <t>ｼﾅﾉ
ｽｲｰﾄ</t>
  </si>
  <si>
    <t>つがる</t>
  </si>
  <si>
    <t>あかぎ</t>
  </si>
  <si>
    <t>ｼﾞｮﾅ
ｺﾞｰﾙﾄﾞ</t>
  </si>
  <si>
    <t>ふじ</t>
  </si>
  <si>
    <t>王林</t>
  </si>
  <si>
    <t>ｈａ</t>
  </si>
  <si>
    <t>トン</t>
  </si>
  <si>
    <t>その他</t>
  </si>
  <si>
    <t>ブラックビート</t>
  </si>
  <si>
    <t>ﾛｻﾞﾘｵ
ﾋﾞｱﾝｺ</t>
  </si>
  <si>
    <t>シャイン
マスカット</t>
  </si>
  <si>
    <t>ハニー
ビーナス</t>
  </si>
  <si>
    <t>サニー
ルージュ</t>
  </si>
  <si>
    <t>ﾋﾟｵｰﾈ</t>
  </si>
  <si>
    <t>ﾏｽｶｯﾄｵﾌﾞ
ｱﾚｷｻﾝﾄﾞﾘｱ</t>
  </si>
  <si>
    <t>ｷｬﾝﾍﾞﾙ
ｱｰﾘｰ</t>
  </si>
  <si>
    <t>ﾈｵ
ﾏｽｶｯﾄ</t>
  </si>
  <si>
    <t>マスカットベリーＡ</t>
  </si>
  <si>
    <t>ﾃﾞﾗｳｴｱ</t>
  </si>
  <si>
    <t>ニューベリーＡ</t>
  </si>
  <si>
    <t>あきづき</t>
  </si>
  <si>
    <t>ちよ
ひめ</t>
  </si>
  <si>
    <t>はな
よめ</t>
  </si>
  <si>
    <t>なつき</t>
  </si>
  <si>
    <t>ふく
えくぼ</t>
  </si>
  <si>
    <t>なつ
おとめ</t>
  </si>
  <si>
    <t>なつっこ</t>
  </si>
  <si>
    <t>あか
つき</t>
  </si>
  <si>
    <t>千曲</t>
  </si>
  <si>
    <t>サマー
エンジェル</t>
  </si>
  <si>
    <t>大石早生
すもも</t>
  </si>
  <si>
    <t>ｻﾝﾀﾛｰｻﾞ</t>
  </si>
  <si>
    <t>ｿﾙﾀﾞﾑ</t>
  </si>
  <si>
    <t>太陽</t>
  </si>
  <si>
    <t>ハニｰ
ﾊｰﾄ</t>
  </si>
  <si>
    <t>伊那
豊後</t>
  </si>
  <si>
    <t>甲州
最小</t>
  </si>
  <si>
    <t>甲州
小梅</t>
  </si>
  <si>
    <t>鶯宿</t>
  </si>
  <si>
    <t>ｈａ</t>
  </si>
  <si>
    <t>トン</t>
  </si>
  <si>
    <t>長生早生</t>
  </si>
  <si>
    <t>なつたより</t>
  </si>
  <si>
    <t>長崎早生</t>
  </si>
  <si>
    <t>茂木</t>
  </si>
  <si>
    <t>田中</t>
  </si>
  <si>
    <t>ぽろたん</t>
  </si>
  <si>
    <t>ｈａ</t>
  </si>
  <si>
    <t>トン</t>
  </si>
  <si>
    <t>ﾄﾑﾘ</t>
  </si>
  <si>
    <t>ﾍｲﾜｰﾄﾞ</t>
  </si>
  <si>
    <t>ﾚｲﾝﾎﾞｰﾚｯﾄﾞ</t>
  </si>
  <si>
    <t>ゴールデン
キング</t>
  </si>
  <si>
    <t>早味かん</t>
  </si>
  <si>
    <t>甘うぃ</t>
  </si>
  <si>
    <t>ﾏﾂｱ</t>
  </si>
  <si>
    <t>クインニーナ</t>
  </si>
  <si>
    <r>
      <t>川中島</t>
    </r>
    <r>
      <rPr>
        <sz val="20"/>
        <rFont val="ＭＳ Ｐゴシック"/>
        <family val="3"/>
      </rPr>
      <t xml:space="preserve">
白桃</t>
    </r>
  </si>
  <si>
    <r>
      <t>川中島</t>
    </r>
    <r>
      <rPr>
        <sz val="20"/>
        <rFont val="ＭＳ Ｐゴシック"/>
        <family val="3"/>
      </rPr>
      <t xml:space="preserve">
白鳳</t>
    </r>
  </si>
  <si>
    <r>
      <t xml:space="preserve">魁密
</t>
    </r>
    <r>
      <rPr>
        <sz val="14"/>
        <rFont val="ＭＳ Ｐゴシック"/>
        <family val="3"/>
      </rPr>
      <t>（アップルキウイ）</t>
    </r>
  </si>
  <si>
    <t>大玉
あかつき</t>
  </si>
  <si>
    <t>１　果樹品種別生産動向調査　（令和元年産）</t>
  </si>
  <si>
    <t>大牟田市</t>
  </si>
  <si>
    <t>八女市</t>
  </si>
  <si>
    <t>みやま市</t>
  </si>
  <si>
    <t>柳川市</t>
  </si>
  <si>
    <t>筑後市</t>
  </si>
  <si>
    <t>広川町</t>
  </si>
  <si>
    <t>宗像市</t>
  </si>
  <si>
    <t>福津市</t>
  </si>
  <si>
    <t>糸島市</t>
  </si>
  <si>
    <t>那珂川市</t>
  </si>
  <si>
    <t>古賀市</t>
  </si>
  <si>
    <t>新宮町</t>
  </si>
  <si>
    <t>福岡市</t>
  </si>
  <si>
    <t>筑紫野市</t>
  </si>
  <si>
    <t>糸島市</t>
  </si>
  <si>
    <t>糸島市</t>
  </si>
  <si>
    <t>新宮町</t>
  </si>
  <si>
    <t>うきは市</t>
  </si>
  <si>
    <t>朝倉市</t>
  </si>
  <si>
    <t>久留米市</t>
  </si>
  <si>
    <t>筑前町</t>
  </si>
  <si>
    <t>東峰村</t>
  </si>
  <si>
    <t>うきは市</t>
  </si>
  <si>
    <t>うきは市</t>
  </si>
  <si>
    <t>うきは市</t>
  </si>
  <si>
    <t>宮若市</t>
  </si>
  <si>
    <t>嘉麻市</t>
  </si>
  <si>
    <t>添田町</t>
  </si>
  <si>
    <t>川崎町</t>
  </si>
  <si>
    <t>直方市</t>
  </si>
  <si>
    <t>飯塚市</t>
  </si>
  <si>
    <t>田川市</t>
  </si>
  <si>
    <t>鞍手町</t>
  </si>
  <si>
    <t>-</t>
  </si>
  <si>
    <t>-</t>
  </si>
  <si>
    <t>赤村</t>
  </si>
  <si>
    <t>福智町</t>
  </si>
  <si>
    <t>桂川町</t>
  </si>
  <si>
    <t>収穫・出荷はない</t>
  </si>
  <si>
    <t>香春町</t>
  </si>
  <si>
    <t>大任町</t>
  </si>
  <si>
    <t>豊前市</t>
  </si>
  <si>
    <t>築上町</t>
  </si>
  <si>
    <t>みやこ町</t>
  </si>
  <si>
    <t>行橋市</t>
  </si>
  <si>
    <t>上毛町</t>
  </si>
  <si>
    <t>上毛町</t>
  </si>
  <si>
    <t>北九州市</t>
  </si>
  <si>
    <t>岡垣町</t>
  </si>
  <si>
    <t>県計</t>
  </si>
  <si>
    <t>品種登録が済んでいないもの</t>
  </si>
  <si>
    <t>大粒・赤</t>
  </si>
  <si>
    <t>晩生・赤</t>
  </si>
  <si>
    <t>‐</t>
  </si>
  <si>
    <t>‐</t>
  </si>
  <si>
    <t>品種登録が済んでいるもの</t>
  </si>
  <si>
    <t>品種登録が済んでいないもの</t>
  </si>
  <si>
    <t>早笹栗</t>
  </si>
  <si>
    <t>福岡農林計</t>
  </si>
  <si>
    <t>朝倉農林計</t>
  </si>
  <si>
    <t>八幡農林計</t>
  </si>
  <si>
    <t>筑後農林計</t>
  </si>
  <si>
    <t>行橋農林計</t>
  </si>
  <si>
    <t>飯塚農林計</t>
  </si>
  <si>
    <t>中粒</t>
  </si>
  <si>
    <t>大粒・赤</t>
  </si>
  <si>
    <t>品種登録が済んでいるもの</t>
  </si>
  <si>
    <t>品種登録が済んでいないもの</t>
  </si>
  <si>
    <t>　　品種登録が済んでいないもの</t>
  </si>
  <si>
    <t>-</t>
  </si>
  <si>
    <t>-</t>
  </si>
  <si>
    <t>-</t>
  </si>
  <si>
    <t>品種登録が
済んでいるもの</t>
  </si>
  <si>
    <t>小梅</t>
  </si>
  <si>
    <t>渋柿</t>
  </si>
  <si>
    <t>四捨五入の関係により、総計と内訳が一致しないことがある。</t>
  </si>
  <si>
    <t>-</t>
  </si>
  <si>
    <t>-</t>
  </si>
  <si>
    <t>-</t>
  </si>
  <si>
    <t>-</t>
  </si>
  <si>
    <t>おうとう</t>
  </si>
  <si>
    <t>紅さやか</t>
  </si>
  <si>
    <t>山形美人</t>
  </si>
  <si>
    <t>紅秀峰</t>
  </si>
  <si>
    <t>佐藤錦</t>
  </si>
  <si>
    <t>品種登録が済んで
いないもの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</si>
</sst>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#,###,##0.0"/>
    <numFmt numFmtId="179" formatCode="#,##0.0_ "/>
    <numFmt numFmtId="180" formatCode="0.0_);[Red]\(0.0\)"/>
    <numFmt numFmtId="181" formatCode="#,##0.0;\-#,##0.0"/>
    <numFmt numFmtId="182" formatCode="#,##0.000"/>
    <numFmt numFmtId="183" formatCode="0.00_);[Red]\(0.00\)"/>
    <numFmt numFmtId="184" formatCode="###,###,##0.00"/>
    <numFmt numFmtId="185" formatCode="0.00_ "/>
    <numFmt numFmtId="186" formatCode="#,##0_ "/>
    <numFmt numFmtId="187" formatCode="#,##0.0_);[Red]\(#,##0.0\)"/>
    <numFmt numFmtId="188" formatCode="00\-00"/>
    <numFmt numFmtId="189" formatCode="00\-0"/>
    <numFmt numFmtId="190" formatCode="#,##0.00_);[Red]\(#,##0.00\)"/>
    <numFmt numFmtId="191" formatCode="#,##0_);[Red]\(#,##0\)"/>
    <numFmt numFmtId="192" formatCode="#,##0.000_);[Red]\(#,##0.000\)"/>
    <numFmt numFmtId="193" formatCode="#,##0.0000_);[Red]\(#,##0.0000\)"/>
  </numFmts>
  <fonts count="6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6"/>
      <name val="游ゴシック"/>
      <family val="3"/>
    </font>
    <font>
      <sz val="20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5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176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176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86">
    <xf numFmtId="177" fontId="0" fillId="0" borderId="0" xfId="0" applyNumberFormat="1" applyFont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9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16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7" xfId="0" applyNumberFormat="1" applyFont="1" applyFill="1" applyBorder="1" applyAlignment="1" applyProtection="1">
      <alignment horizontal="center" vertical="center" wrapText="1"/>
      <protection/>
    </xf>
    <xf numFmtId="181" fontId="15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>
      <alignment horizontal="center" vertical="center" wrapText="1" shrinkToFit="1"/>
    </xf>
    <xf numFmtId="181" fontId="6" fillId="0" borderId="14" xfId="0" applyNumberFormat="1" applyFont="1" applyFill="1" applyBorder="1" applyAlignment="1">
      <alignment horizontal="center" vertical="center" wrapText="1" shrinkToFit="1"/>
    </xf>
    <xf numFmtId="181" fontId="15" fillId="0" borderId="16" xfId="0" applyNumberFormat="1" applyFont="1" applyFill="1" applyBorder="1" applyAlignment="1">
      <alignment horizontal="center" vertical="center" wrapText="1" shrinkToFit="1"/>
    </xf>
    <xf numFmtId="181" fontId="15" fillId="0" borderId="14" xfId="0" applyNumberFormat="1" applyFont="1" applyFill="1" applyBorder="1" applyAlignment="1">
      <alignment horizontal="center" vertical="center" wrapText="1" shrinkToFit="1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 applyProtection="1">
      <alignment horizontal="center" vertical="center" shrinkToFit="1"/>
      <protection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81" fontId="6" fillId="0" borderId="19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shrinkToFit="1"/>
      <protection/>
    </xf>
    <xf numFmtId="181" fontId="6" fillId="0" borderId="22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4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center" vertical="center" wrapText="1" shrinkToFit="1"/>
    </xf>
    <xf numFmtId="181" fontId="6" fillId="0" borderId="2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 applyProtection="1">
      <alignment horizontal="center" vertical="center" shrinkToFit="1"/>
      <protection/>
    </xf>
    <xf numFmtId="181" fontId="6" fillId="0" borderId="13" xfId="0" applyNumberFormat="1" applyFont="1" applyFill="1" applyBorder="1" applyAlignment="1" applyProtection="1">
      <alignment horizontal="center" vertical="center" shrinkToFit="1"/>
      <protection/>
    </xf>
    <xf numFmtId="181" fontId="6" fillId="0" borderId="17" xfId="0" applyNumberFormat="1" applyFont="1" applyFill="1" applyBorder="1" applyAlignment="1" applyProtection="1">
      <alignment horizontal="center" vertical="center" shrinkToFit="1"/>
      <protection/>
    </xf>
    <xf numFmtId="181" fontId="6" fillId="0" borderId="23" xfId="0" applyNumberFormat="1" applyFont="1" applyFill="1" applyBorder="1" applyAlignment="1" applyProtection="1">
      <alignment horizontal="center" vertical="center" shrinkToFit="1"/>
      <protection/>
    </xf>
    <xf numFmtId="181" fontId="6" fillId="0" borderId="14" xfId="0" applyNumberFormat="1" applyFont="1" applyFill="1" applyBorder="1" applyAlignment="1" applyProtection="1">
      <alignment horizontal="center" vertical="center" shrinkToFit="1"/>
      <protection/>
    </xf>
    <xf numFmtId="181" fontId="6" fillId="0" borderId="24" xfId="0" applyNumberFormat="1" applyFont="1" applyFill="1" applyBorder="1" applyAlignment="1" applyProtection="1">
      <alignment horizontal="center" vertical="center" shrinkToFit="1"/>
      <protection/>
    </xf>
    <xf numFmtId="177" fontId="11" fillId="0" borderId="0" xfId="0" applyNumberFormat="1" applyFont="1" applyFill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77" fontId="12" fillId="0" borderId="0" xfId="0" applyNumberFormat="1" applyFont="1" applyFill="1" applyAlignment="1">
      <alignment vertical="center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181" fontId="14" fillId="0" borderId="14" xfId="0" applyNumberFormat="1" applyFont="1" applyFill="1" applyBorder="1" applyAlignment="1">
      <alignment horizontal="center" vertical="center" wrapText="1" shrinkToFit="1"/>
    </xf>
    <xf numFmtId="181" fontId="6" fillId="0" borderId="17" xfId="0" applyNumberFormat="1" applyFont="1" applyFill="1" applyBorder="1" applyAlignment="1" applyProtection="1">
      <alignment horizontal="center" vertical="center"/>
      <protection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2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15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181" fontId="6" fillId="0" borderId="12" xfId="0" applyNumberFormat="1" applyFont="1" applyFill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 wrapText="1" shrinkToFit="1"/>
    </xf>
    <xf numFmtId="181" fontId="6" fillId="0" borderId="3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32" xfId="0" applyNumberFormat="1" applyFont="1" applyFill="1" applyBorder="1" applyAlignment="1" applyProtection="1">
      <alignment horizontal="center" vertical="center"/>
      <protection locked="0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81" fontId="6" fillId="0" borderId="35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6" fillId="0" borderId="0" xfId="0" applyNumberFormat="1" applyFont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81" fontId="6" fillId="0" borderId="25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shrinkToFit="1"/>
    </xf>
    <xf numFmtId="181" fontId="6" fillId="0" borderId="28" xfId="0" applyNumberFormat="1" applyFont="1" applyFill="1" applyBorder="1" applyAlignment="1">
      <alignment horizontal="center" vertical="center"/>
    </xf>
    <xf numFmtId="181" fontId="6" fillId="0" borderId="36" xfId="0" applyNumberFormat="1" applyFont="1" applyFill="1" applyBorder="1" applyAlignment="1">
      <alignment horizontal="center" vertical="center" wrapText="1" shrinkToFi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13" fillId="0" borderId="14" xfId="0" applyNumberFormat="1" applyFont="1" applyFill="1" applyBorder="1" applyAlignment="1">
      <alignment horizontal="center" vertical="center" wrapText="1" shrinkToFi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6" fillId="0" borderId="28" xfId="0" applyNumberFormat="1" applyFont="1" applyBorder="1" applyAlignment="1">
      <alignment horizontal="center" vertical="center"/>
    </xf>
    <xf numFmtId="181" fontId="13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7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 applyProtection="1">
      <alignment horizontal="center" vertical="center"/>
      <protection/>
    </xf>
    <xf numFmtId="177" fontId="6" fillId="0" borderId="37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wrapText="1"/>
      <protection/>
    </xf>
    <xf numFmtId="181" fontId="6" fillId="0" borderId="15" xfId="0" applyNumberFormat="1" applyFont="1" applyFill="1" applyBorder="1" applyAlignment="1">
      <alignment horizontal="center" vertical="center" shrinkToFit="1"/>
    </xf>
    <xf numFmtId="187" fontId="6" fillId="0" borderId="38" xfId="0" applyNumberFormat="1" applyFont="1" applyFill="1" applyBorder="1" applyAlignment="1">
      <alignment horizontal="right" vertical="center"/>
    </xf>
    <xf numFmtId="187" fontId="6" fillId="0" borderId="39" xfId="0" applyNumberFormat="1" applyFont="1" applyFill="1" applyBorder="1" applyAlignment="1">
      <alignment horizontal="right" vertical="center"/>
    </xf>
    <xf numFmtId="187" fontId="6" fillId="0" borderId="39" xfId="0" applyNumberFormat="1" applyFont="1" applyFill="1" applyBorder="1" applyAlignment="1" applyProtection="1">
      <alignment horizontal="right" vertical="center"/>
      <protection locked="0"/>
    </xf>
    <xf numFmtId="187" fontId="6" fillId="0" borderId="40" xfId="0" applyNumberFormat="1" applyFont="1" applyFill="1" applyBorder="1" applyAlignment="1" applyProtection="1">
      <alignment horizontal="right" vertical="center"/>
      <protection/>
    </xf>
    <xf numFmtId="187" fontId="6" fillId="0" borderId="41" xfId="0" applyNumberFormat="1" applyFont="1" applyFill="1" applyBorder="1" applyAlignment="1" applyProtection="1">
      <alignment horizontal="right" vertical="center"/>
      <protection/>
    </xf>
    <xf numFmtId="187" fontId="6" fillId="0" borderId="28" xfId="0" applyNumberFormat="1" applyFont="1" applyFill="1" applyBorder="1" applyAlignment="1" applyProtection="1">
      <alignment horizontal="right" vertical="center"/>
      <protection locked="0"/>
    </xf>
    <xf numFmtId="187" fontId="6" fillId="0" borderId="42" xfId="0" applyNumberFormat="1" applyFont="1" applyFill="1" applyBorder="1" applyAlignment="1">
      <alignment horizontal="right" vertical="center"/>
    </xf>
    <xf numFmtId="187" fontId="6" fillId="0" borderId="43" xfId="0" applyNumberFormat="1" applyFont="1" applyFill="1" applyBorder="1" applyAlignment="1">
      <alignment horizontal="right" vertical="center"/>
    </xf>
    <xf numFmtId="187" fontId="6" fillId="0" borderId="43" xfId="0" applyNumberFormat="1" applyFont="1" applyFill="1" applyBorder="1" applyAlignment="1" applyProtection="1">
      <alignment horizontal="right" vertical="center"/>
      <protection locked="0"/>
    </xf>
    <xf numFmtId="187" fontId="6" fillId="0" borderId="44" xfId="0" applyNumberFormat="1" applyFont="1" applyFill="1" applyBorder="1" applyAlignment="1" applyProtection="1">
      <alignment horizontal="right" vertical="center"/>
      <protection/>
    </xf>
    <xf numFmtId="187" fontId="6" fillId="0" borderId="45" xfId="0" applyNumberFormat="1" applyFont="1" applyFill="1" applyBorder="1" applyAlignment="1" applyProtection="1">
      <alignment horizontal="right" vertical="center"/>
      <protection/>
    </xf>
    <xf numFmtId="187" fontId="6" fillId="0" borderId="27" xfId="0" applyNumberFormat="1" applyFont="1" applyFill="1" applyBorder="1" applyAlignment="1" applyProtection="1">
      <alignment horizontal="right" vertical="center"/>
      <protection/>
    </xf>
    <xf numFmtId="187" fontId="6" fillId="0" borderId="27" xfId="0" applyNumberFormat="1" applyFont="1" applyFill="1" applyBorder="1" applyAlignment="1" applyProtection="1">
      <alignment horizontal="right" vertical="center"/>
      <protection locked="0"/>
    </xf>
    <xf numFmtId="187" fontId="6" fillId="0" borderId="46" xfId="0" applyNumberFormat="1" applyFont="1" applyFill="1" applyBorder="1" applyAlignment="1" applyProtection="1">
      <alignment horizontal="right" vertical="center"/>
      <protection locked="0"/>
    </xf>
    <xf numFmtId="187" fontId="6" fillId="0" borderId="47" xfId="0" applyNumberFormat="1" applyFont="1" applyFill="1" applyBorder="1" applyAlignment="1" applyProtection="1">
      <alignment horizontal="right" vertical="center"/>
      <protection/>
    </xf>
    <xf numFmtId="187" fontId="6" fillId="0" borderId="18" xfId="0" applyNumberFormat="1" applyFont="1" applyFill="1" applyBorder="1" applyAlignment="1" applyProtection="1">
      <alignment horizontal="right" vertical="center"/>
      <protection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187" fontId="6" fillId="0" borderId="23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 applyProtection="1">
      <alignment horizontal="right" vertical="center"/>
      <protection/>
    </xf>
    <xf numFmtId="187" fontId="6" fillId="0" borderId="48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47" xfId="0" applyNumberFormat="1" applyFont="1" applyFill="1" applyBorder="1" applyAlignment="1">
      <alignment horizontal="right" vertical="center"/>
    </xf>
    <xf numFmtId="187" fontId="6" fillId="0" borderId="39" xfId="0" applyNumberFormat="1" applyFont="1" applyFill="1" applyBorder="1" applyAlignment="1" applyProtection="1">
      <alignment horizontal="right" vertical="center"/>
      <protection/>
    </xf>
    <xf numFmtId="187" fontId="6" fillId="0" borderId="43" xfId="0" applyNumberFormat="1" applyFont="1" applyFill="1" applyBorder="1" applyAlignment="1" applyProtection="1">
      <alignment horizontal="right" vertical="center"/>
      <protection/>
    </xf>
    <xf numFmtId="187" fontId="6" fillId="0" borderId="49" xfId="0" applyNumberFormat="1" applyFont="1" applyFill="1" applyBorder="1" applyAlignment="1" applyProtection="1">
      <alignment horizontal="right" vertical="center"/>
      <protection/>
    </xf>
    <xf numFmtId="187" fontId="6" fillId="0" borderId="28" xfId="0" applyNumberFormat="1" applyFont="1" applyFill="1" applyBorder="1" applyAlignment="1">
      <alignment horizontal="right" vertical="center"/>
    </xf>
    <xf numFmtId="187" fontId="6" fillId="0" borderId="50" xfId="0" applyNumberFormat="1" applyFont="1" applyFill="1" applyBorder="1" applyAlignment="1" applyProtection="1">
      <alignment horizontal="right" vertical="center"/>
      <protection locked="0"/>
    </xf>
    <xf numFmtId="187" fontId="6" fillId="0" borderId="51" xfId="0" applyNumberFormat="1" applyFont="1" applyFill="1" applyBorder="1" applyAlignment="1" applyProtection="1">
      <alignment horizontal="right" vertical="center"/>
      <protection locked="0"/>
    </xf>
    <xf numFmtId="187" fontId="6" fillId="0" borderId="38" xfId="0" applyNumberFormat="1" applyFont="1" applyFill="1" applyBorder="1" applyAlignment="1" applyProtection="1">
      <alignment horizontal="right" vertical="center"/>
      <protection/>
    </xf>
    <xf numFmtId="187" fontId="6" fillId="0" borderId="42" xfId="0" applyNumberFormat="1" applyFont="1" applyFill="1" applyBorder="1" applyAlignment="1" applyProtection="1">
      <alignment horizontal="right" vertical="center"/>
      <protection/>
    </xf>
    <xf numFmtId="187" fontId="6" fillId="0" borderId="51" xfId="0" applyNumberFormat="1" applyFont="1" applyFill="1" applyBorder="1" applyAlignment="1" applyProtection="1">
      <alignment horizontal="right" vertical="center"/>
      <protection/>
    </xf>
    <xf numFmtId="187" fontId="6" fillId="0" borderId="27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187" fontId="6" fillId="0" borderId="52" xfId="0" applyNumberFormat="1" applyFont="1" applyFill="1" applyBorder="1" applyAlignment="1">
      <alignment horizontal="right" vertical="center"/>
    </xf>
    <xf numFmtId="187" fontId="13" fillId="0" borderId="39" xfId="0" applyNumberFormat="1" applyFont="1" applyFill="1" applyBorder="1" applyAlignment="1" applyProtection="1">
      <alignment horizontal="right" vertical="center"/>
      <protection/>
    </xf>
    <xf numFmtId="187" fontId="13" fillId="0" borderId="40" xfId="0" applyNumberFormat="1" applyFont="1" applyFill="1" applyBorder="1" applyAlignment="1">
      <alignment horizontal="right" vertical="center"/>
    </xf>
    <xf numFmtId="187" fontId="13" fillId="0" borderId="43" xfId="0" applyNumberFormat="1" applyFont="1" applyFill="1" applyBorder="1" applyAlignment="1" applyProtection="1">
      <alignment horizontal="right" vertical="center"/>
      <protection/>
    </xf>
    <xf numFmtId="187" fontId="13" fillId="0" borderId="48" xfId="0" applyNumberFormat="1" applyFont="1" applyFill="1" applyBorder="1" applyAlignment="1">
      <alignment horizontal="right" vertical="center"/>
    </xf>
    <xf numFmtId="187" fontId="13" fillId="0" borderId="14" xfId="0" applyNumberFormat="1" applyFont="1" applyFill="1" applyBorder="1" applyAlignment="1">
      <alignment horizontal="right" vertical="center"/>
    </xf>
    <xf numFmtId="187" fontId="13" fillId="0" borderId="47" xfId="0" applyNumberFormat="1" applyFont="1" applyFill="1" applyBorder="1" applyAlignment="1">
      <alignment horizontal="right" vertical="center"/>
    </xf>
    <xf numFmtId="187" fontId="13" fillId="0" borderId="23" xfId="0" applyNumberFormat="1" applyFont="1" applyFill="1" applyBorder="1" applyAlignment="1">
      <alignment horizontal="right" vertical="center"/>
    </xf>
    <xf numFmtId="187" fontId="6" fillId="0" borderId="40" xfId="0" applyNumberFormat="1" applyFont="1" applyFill="1" applyBorder="1" applyAlignment="1">
      <alignment horizontal="right" vertical="center"/>
    </xf>
    <xf numFmtId="187" fontId="6" fillId="0" borderId="44" xfId="0" applyNumberFormat="1" applyFont="1" applyFill="1" applyBorder="1" applyAlignment="1">
      <alignment horizontal="right" vertical="center"/>
    </xf>
    <xf numFmtId="187" fontId="6" fillId="0" borderId="41" xfId="0" applyNumberFormat="1" applyFont="1" applyFill="1" applyBorder="1" applyAlignment="1">
      <alignment horizontal="right" vertical="center"/>
    </xf>
    <xf numFmtId="187" fontId="6" fillId="0" borderId="53" xfId="0" applyNumberFormat="1" applyFont="1" applyFill="1" applyBorder="1" applyAlignment="1" applyProtection="1">
      <alignment horizontal="right" vertical="center"/>
      <protection locked="0"/>
    </xf>
    <xf numFmtId="187" fontId="6" fillId="0" borderId="54" xfId="0" applyNumberFormat="1" applyFont="1" applyFill="1" applyBorder="1" applyAlignment="1">
      <alignment horizontal="right" vertical="center"/>
    </xf>
    <xf numFmtId="187" fontId="6" fillId="0" borderId="55" xfId="0" applyNumberFormat="1" applyFont="1" applyFill="1" applyBorder="1" applyAlignment="1" applyProtection="1">
      <alignment horizontal="right" vertical="center"/>
      <protection/>
    </xf>
    <xf numFmtId="187" fontId="6" fillId="0" borderId="37" xfId="0" applyNumberFormat="1" applyFont="1" applyFill="1" applyBorder="1" applyAlignment="1" applyProtection="1">
      <alignment horizontal="right" vertical="center"/>
      <protection locked="0"/>
    </xf>
    <xf numFmtId="187" fontId="6" fillId="0" borderId="17" xfId="0" applyNumberFormat="1" applyFont="1" applyFill="1" applyBorder="1" applyAlignment="1" applyProtection="1">
      <alignment horizontal="right" vertical="center"/>
      <protection/>
    </xf>
    <xf numFmtId="187" fontId="6" fillId="0" borderId="48" xfId="0" applyNumberFormat="1" applyFont="1" applyFill="1" applyBorder="1" applyAlignment="1" applyProtection="1">
      <alignment horizontal="right" vertical="center"/>
      <protection locked="0"/>
    </xf>
    <xf numFmtId="187" fontId="6" fillId="0" borderId="14" xfId="0" applyNumberFormat="1" applyFont="1" applyFill="1" applyBorder="1" applyAlignment="1" applyProtection="1">
      <alignment horizontal="right" vertical="center"/>
      <protection locked="0"/>
    </xf>
    <xf numFmtId="187" fontId="6" fillId="0" borderId="24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 applyProtection="1">
      <alignment horizontal="right" vertical="center"/>
      <protection locked="0"/>
    </xf>
    <xf numFmtId="181" fontId="0" fillId="0" borderId="13" xfId="0" applyNumberFormat="1" applyFont="1" applyFill="1" applyBorder="1" applyAlignment="1">
      <alignment horizontal="center" vertical="center" wrapText="1" shrinkToFit="1"/>
    </xf>
    <xf numFmtId="181" fontId="15" fillId="0" borderId="13" xfId="0" applyNumberFormat="1" applyFont="1" applyFill="1" applyBorder="1" applyAlignment="1">
      <alignment horizontal="center" vertical="center" wrapText="1" shrinkToFit="1"/>
    </xf>
    <xf numFmtId="181" fontId="6" fillId="0" borderId="3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81" fontId="62" fillId="0" borderId="15" xfId="0" applyNumberFormat="1" applyFont="1" applyFill="1" applyBorder="1" applyAlignment="1" applyProtection="1">
      <alignment horizontal="center" vertical="center" shrinkToFit="1"/>
      <protection/>
    </xf>
    <xf numFmtId="181" fontId="62" fillId="0" borderId="14" xfId="0" applyNumberFormat="1" applyFont="1" applyFill="1" applyBorder="1" applyAlignment="1" applyProtection="1">
      <alignment horizontal="center" vertical="center" shrinkToFit="1"/>
      <protection/>
    </xf>
    <xf numFmtId="181" fontId="62" fillId="0" borderId="16" xfId="0" applyNumberFormat="1" applyFont="1" applyFill="1" applyBorder="1" applyAlignment="1" applyProtection="1">
      <alignment horizontal="center" vertical="center" shrinkToFit="1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23" xfId="0" applyNumberFormat="1" applyFont="1" applyFill="1" applyBorder="1" applyAlignment="1" applyProtection="1">
      <alignment horizontal="center" vertical="center" wrapText="1" shrinkToFit="1"/>
      <protection/>
    </xf>
    <xf numFmtId="181" fontId="14" fillId="0" borderId="15" xfId="0" applyNumberFormat="1" applyFont="1" applyFill="1" applyBorder="1" applyAlignment="1">
      <alignment horizontal="center" vertical="center" wrapText="1" shrinkToFit="1"/>
    </xf>
    <xf numFmtId="181" fontId="15" fillId="0" borderId="52" xfId="0" applyNumberFormat="1" applyFont="1" applyFill="1" applyBorder="1" applyAlignment="1">
      <alignment horizontal="center" vertical="center" wrapText="1"/>
    </xf>
    <xf numFmtId="181" fontId="6" fillId="0" borderId="51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 wrapText="1" shrinkToFit="1"/>
    </xf>
    <xf numFmtId="181" fontId="6" fillId="0" borderId="48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>
      <alignment horizontal="center" vertical="center" shrinkToFit="1"/>
    </xf>
    <xf numFmtId="187" fontId="13" fillId="0" borderId="57" xfId="0" applyNumberFormat="1" applyFont="1" applyFill="1" applyBorder="1" applyAlignment="1" applyProtection="1">
      <alignment horizontal="right" vertical="center"/>
      <protection/>
    </xf>
    <xf numFmtId="177" fontId="6" fillId="0" borderId="58" xfId="0" applyNumberFormat="1" applyFont="1" applyFill="1" applyBorder="1" applyAlignment="1">
      <alignment horizontal="center" vertical="center"/>
    </xf>
    <xf numFmtId="187" fontId="6" fillId="0" borderId="20" xfId="0" applyNumberFormat="1" applyFont="1" applyFill="1" applyBorder="1" applyAlignment="1">
      <alignment horizontal="right" vertical="center"/>
    </xf>
    <xf numFmtId="187" fontId="6" fillId="0" borderId="59" xfId="0" applyNumberFormat="1" applyFont="1" applyFill="1" applyBorder="1" applyAlignment="1">
      <alignment horizontal="right" vertical="center"/>
    </xf>
    <xf numFmtId="181" fontId="6" fillId="0" borderId="27" xfId="0" applyNumberFormat="1" applyFont="1" applyBorder="1" applyAlignment="1" applyProtection="1">
      <alignment horizontal="center" vertical="center"/>
      <protection/>
    </xf>
    <xf numFmtId="187" fontId="62" fillId="0" borderId="18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>
      <alignment horizontal="center" vertical="center"/>
    </xf>
    <xf numFmtId="187" fontId="13" fillId="0" borderId="18" xfId="0" applyNumberFormat="1" applyFont="1" applyFill="1" applyBorder="1" applyAlignment="1">
      <alignment horizontal="right" vertical="center"/>
    </xf>
    <xf numFmtId="187" fontId="6" fillId="0" borderId="37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13" fillId="0" borderId="59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61" xfId="0" applyNumberFormat="1" applyFont="1" applyFill="1" applyBorder="1" applyAlignment="1" applyProtection="1">
      <alignment horizontal="center" vertical="center" shrinkToFit="1"/>
      <protection/>
    </xf>
    <xf numFmtId="181" fontId="6" fillId="0" borderId="61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57" xfId="0" applyNumberFormat="1" applyFont="1" applyFill="1" applyBorder="1" applyAlignment="1">
      <alignment horizontal="center" vertical="center" shrinkToFit="1"/>
    </xf>
    <xf numFmtId="181" fontId="15" fillId="0" borderId="62" xfId="0" applyNumberFormat="1" applyFont="1" applyFill="1" applyBorder="1" applyAlignment="1">
      <alignment horizontal="center" vertical="center" wrapText="1" shrinkToFit="1"/>
    </xf>
    <xf numFmtId="177" fontId="6" fillId="0" borderId="54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right" vertical="center"/>
    </xf>
    <xf numFmtId="187" fontId="6" fillId="0" borderId="63" xfId="0" applyNumberFormat="1" applyFont="1" applyBorder="1" applyAlignment="1" applyProtection="1">
      <alignment horizontal="right" vertical="center"/>
      <protection/>
    </xf>
    <xf numFmtId="187" fontId="6" fillId="0" borderId="63" xfId="0" applyNumberFormat="1" applyFont="1" applyBorder="1" applyAlignment="1">
      <alignment horizontal="right" vertical="center"/>
    </xf>
    <xf numFmtId="187" fontId="6" fillId="0" borderId="64" xfId="0" applyNumberFormat="1" applyFont="1" applyBorder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horizontal="center" vertical="center"/>
      <protection locked="0"/>
    </xf>
    <xf numFmtId="187" fontId="6" fillId="0" borderId="65" xfId="0" applyNumberFormat="1" applyFont="1" applyBorder="1" applyAlignment="1">
      <alignment horizontal="right" vertical="center"/>
    </xf>
    <xf numFmtId="177" fontId="6" fillId="0" borderId="0" xfId="0" applyNumberFormat="1" applyFont="1" applyFill="1" applyAlignment="1" applyProtection="1">
      <alignment horizontal="left" vertical="center"/>
      <protection locked="0"/>
    </xf>
    <xf numFmtId="187" fontId="6" fillId="0" borderId="66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center" vertical="center" shrinkToFit="1"/>
    </xf>
    <xf numFmtId="181" fontId="6" fillId="0" borderId="45" xfId="0" applyNumberFormat="1" applyFont="1" applyFill="1" applyBorder="1" applyAlignment="1">
      <alignment horizontal="center" vertical="center"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181" fontId="6" fillId="0" borderId="56" xfId="0" applyNumberFormat="1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 applyProtection="1">
      <alignment horizontal="center" vertical="center"/>
      <protection/>
    </xf>
    <xf numFmtId="181" fontId="6" fillId="0" borderId="67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 applyProtection="1">
      <alignment horizontal="center" vertical="center" shrinkToFit="1"/>
      <protection/>
    </xf>
    <xf numFmtId="181" fontId="6" fillId="0" borderId="10" xfId="0" applyNumberFormat="1" applyFont="1" applyFill="1" applyBorder="1" applyAlignment="1">
      <alignment vertical="center"/>
    </xf>
    <xf numFmtId="181" fontId="6" fillId="0" borderId="5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87" fontId="6" fillId="0" borderId="69" xfId="0" applyNumberFormat="1" applyFont="1" applyFill="1" applyBorder="1" applyAlignment="1">
      <alignment horizontal="right" vertical="center"/>
    </xf>
    <xf numFmtId="187" fontId="6" fillId="0" borderId="70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center" vertical="center"/>
    </xf>
    <xf numFmtId="187" fontId="6" fillId="0" borderId="71" xfId="0" applyNumberFormat="1" applyFont="1" applyFill="1" applyBorder="1" applyAlignment="1">
      <alignment horizontal="right" vertical="center"/>
    </xf>
    <xf numFmtId="187" fontId="6" fillId="0" borderId="32" xfId="0" applyNumberFormat="1" applyFont="1" applyFill="1" applyBorder="1" applyAlignment="1">
      <alignment horizontal="right" vertical="center"/>
    </xf>
    <xf numFmtId="181" fontId="6" fillId="0" borderId="48" xfId="0" applyNumberFormat="1" applyFont="1" applyFill="1" applyBorder="1" applyAlignment="1" applyProtection="1">
      <alignment horizontal="center" vertical="center" wrapText="1" shrinkToFit="1"/>
      <protection/>
    </xf>
    <xf numFmtId="187" fontId="6" fillId="0" borderId="53" xfId="0" applyNumberFormat="1" applyFont="1" applyFill="1" applyBorder="1" applyAlignment="1">
      <alignment horizontal="right" vertical="center"/>
    </xf>
    <xf numFmtId="181" fontId="6" fillId="0" borderId="54" xfId="0" applyNumberFormat="1" applyFont="1" applyFill="1" applyBorder="1" applyAlignment="1" applyProtection="1">
      <alignment horizontal="right" vertical="center"/>
      <protection/>
    </xf>
    <xf numFmtId="181" fontId="6" fillId="0" borderId="53" xfId="0" applyNumberFormat="1" applyFont="1" applyFill="1" applyBorder="1" applyAlignment="1" applyProtection="1">
      <alignment horizontal="right" vertical="center"/>
      <protection/>
    </xf>
    <xf numFmtId="181" fontId="6" fillId="0" borderId="53" xfId="0" applyNumberFormat="1" applyFont="1" applyFill="1" applyBorder="1" applyAlignment="1">
      <alignment horizontal="right" vertical="center"/>
    </xf>
    <xf numFmtId="181" fontId="6" fillId="0" borderId="42" xfId="0" applyNumberFormat="1" applyFont="1" applyFill="1" applyBorder="1" applyAlignment="1" applyProtection="1">
      <alignment horizontal="right" vertical="center"/>
      <protection/>
    </xf>
    <xf numFmtId="181" fontId="6" fillId="0" borderId="43" xfId="0" applyNumberFormat="1" applyFont="1" applyFill="1" applyBorder="1" applyAlignment="1" applyProtection="1">
      <alignment horizontal="right" vertical="center"/>
      <protection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 applyProtection="1">
      <alignment horizontal="right" vertical="center"/>
      <protection locked="0"/>
    </xf>
    <xf numFmtId="181" fontId="6" fillId="0" borderId="48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right" vertical="center"/>
      <protection/>
    </xf>
    <xf numFmtId="181" fontId="6" fillId="33" borderId="27" xfId="0" applyNumberFormat="1" applyFont="1" applyFill="1" applyBorder="1" applyAlignment="1" applyProtection="1">
      <alignment horizontal="right" vertical="center"/>
      <protection locked="0"/>
    </xf>
    <xf numFmtId="181" fontId="6" fillId="0" borderId="38" xfId="0" applyNumberFormat="1" applyFont="1" applyFill="1" applyBorder="1" applyAlignment="1" applyProtection="1">
      <alignment horizontal="right" vertical="center"/>
      <protection/>
    </xf>
    <xf numFmtId="181" fontId="6" fillId="0" borderId="39" xfId="0" applyNumberFormat="1" applyFont="1" applyFill="1" applyBorder="1" applyAlignment="1" applyProtection="1">
      <alignment horizontal="right" vertical="center"/>
      <protection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 applyProtection="1">
      <alignment horizontal="right" vertical="center"/>
      <protection locked="0"/>
    </xf>
    <xf numFmtId="181" fontId="6" fillId="0" borderId="59" xfId="0" applyNumberFormat="1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 applyProtection="1">
      <alignment horizontal="right" vertical="center"/>
      <protection/>
    </xf>
    <xf numFmtId="181" fontId="6" fillId="0" borderId="71" xfId="0" applyNumberFormat="1" applyFont="1" applyFill="1" applyBorder="1" applyAlignment="1">
      <alignment horizontal="right" vertical="center"/>
    </xf>
    <xf numFmtId="181" fontId="6" fillId="0" borderId="69" xfId="0" applyNumberFormat="1" applyFont="1" applyFill="1" applyBorder="1" applyAlignment="1">
      <alignment horizontal="right" vertical="center"/>
    </xf>
    <xf numFmtId="181" fontId="6" fillId="0" borderId="70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33" borderId="19" xfId="0" applyNumberFormat="1" applyFont="1" applyFill="1" applyBorder="1" applyAlignment="1">
      <alignment horizontal="center" vertical="center"/>
    </xf>
    <xf numFmtId="181" fontId="6" fillId="33" borderId="37" xfId="0" applyNumberFormat="1" applyFont="1" applyFill="1" applyBorder="1" applyAlignment="1">
      <alignment horizontal="center" vertical="center"/>
    </xf>
    <xf numFmtId="181" fontId="6" fillId="33" borderId="27" xfId="0" applyNumberFormat="1" applyFont="1" applyFill="1" applyBorder="1" applyAlignment="1">
      <alignment horizontal="center" vertical="center"/>
    </xf>
    <xf numFmtId="181" fontId="6" fillId="33" borderId="12" xfId="0" applyNumberFormat="1" applyFont="1" applyFill="1" applyBorder="1" applyAlignment="1">
      <alignment horizontal="center" vertical="center"/>
    </xf>
    <xf numFmtId="181" fontId="6" fillId="33" borderId="21" xfId="0" applyNumberFormat="1" applyFont="1" applyFill="1" applyBorder="1" applyAlignment="1">
      <alignment horizontal="center" vertical="center"/>
    </xf>
    <xf numFmtId="181" fontId="6" fillId="33" borderId="27" xfId="0" applyNumberFormat="1" applyFont="1" applyFill="1" applyBorder="1" applyAlignment="1" applyProtection="1">
      <alignment horizontal="center" vertical="center"/>
      <protection/>
    </xf>
    <xf numFmtId="181" fontId="6" fillId="33" borderId="32" xfId="0" applyNumberFormat="1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81" fontId="15" fillId="0" borderId="36" xfId="0" applyNumberFormat="1" applyFont="1" applyFill="1" applyBorder="1" applyAlignment="1" applyProtection="1">
      <alignment horizontal="center" vertical="center" wrapText="1" shrinkToFit="1"/>
      <protection/>
    </xf>
    <xf numFmtId="187" fontId="6" fillId="0" borderId="72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center" vertical="center"/>
    </xf>
    <xf numFmtId="177" fontId="18" fillId="0" borderId="73" xfId="0" applyNumberFormat="1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 applyProtection="1">
      <alignment horizontal="right" vertical="center"/>
      <protection/>
    </xf>
    <xf numFmtId="181" fontId="6" fillId="33" borderId="54" xfId="0" applyNumberFormat="1" applyFont="1" applyFill="1" applyBorder="1" applyAlignment="1" applyProtection="1">
      <alignment horizontal="right" vertical="center"/>
      <protection/>
    </xf>
    <xf numFmtId="181" fontId="6" fillId="33" borderId="53" xfId="0" applyNumberFormat="1" applyFont="1" applyFill="1" applyBorder="1" applyAlignment="1" applyProtection="1">
      <alignment horizontal="right" vertical="center"/>
      <protection/>
    </xf>
    <xf numFmtId="181" fontId="6" fillId="33" borderId="55" xfId="0" applyNumberFormat="1" applyFont="1" applyFill="1" applyBorder="1" applyAlignment="1" applyProtection="1">
      <alignment horizontal="right" vertical="center"/>
      <protection/>
    </xf>
    <xf numFmtId="181" fontId="6" fillId="33" borderId="53" xfId="0" applyNumberFormat="1" applyFont="1" applyFill="1" applyBorder="1" applyAlignment="1">
      <alignment horizontal="right" vertical="center"/>
    </xf>
    <xf numFmtId="181" fontId="6" fillId="33" borderId="37" xfId="0" applyNumberFormat="1" applyFont="1" applyFill="1" applyBorder="1" applyAlignment="1">
      <alignment horizontal="right" vertical="center"/>
    </xf>
    <xf numFmtId="181" fontId="6" fillId="33" borderId="37" xfId="0" applyNumberFormat="1" applyFont="1" applyFill="1" applyBorder="1" applyAlignment="1" applyProtection="1">
      <alignment horizontal="right" vertical="center"/>
      <protection locked="0"/>
    </xf>
    <xf numFmtId="181" fontId="6" fillId="33" borderId="42" xfId="0" applyNumberFormat="1" applyFont="1" applyFill="1" applyBorder="1" applyAlignment="1" applyProtection="1">
      <alignment horizontal="right" vertical="center" wrapText="1" shrinkToFit="1"/>
      <protection/>
    </xf>
    <xf numFmtId="181" fontId="6" fillId="33" borderId="43" xfId="0" applyNumberFormat="1" applyFont="1" applyFill="1" applyBorder="1" applyAlignment="1" applyProtection="1">
      <alignment horizontal="right" vertical="center" wrapText="1" shrinkToFit="1"/>
      <protection/>
    </xf>
    <xf numFmtId="181" fontId="15" fillId="33" borderId="43" xfId="0" applyNumberFormat="1" applyFont="1" applyFill="1" applyBorder="1" applyAlignment="1" applyProtection="1">
      <alignment horizontal="right" vertical="center" wrapText="1" shrinkToFit="1"/>
      <protection/>
    </xf>
    <xf numFmtId="181" fontId="6" fillId="33" borderId="44" xfId="0" applyNumberFormat="1" applyFont="1" applyFill="1" applyBorder="1" applyAlignment="1" applyProtection="1">
      <alignment horizontal="right" vertical="center"/>
      <protection/>
    </xf>
    <xf numFmtId="181" fontId="15" fillId="33" borderId="43" xfId="0" applyNumberFormat="1" applyFont="1" applyFill="1" applyBorder="1" applyAlignment="1" applyProtection="1">
      <alignment horizontal="right" vertical="center" wrapText="1"/>
      <protection/>
    </xf>
    <xf numFmtId="181" fontId="13" fillId="33" borderId="43" xfId="0" applyNumberFormat="1" applyFont="1" applyFill="1" applyBorder="1" applyAlignment="1">
      <alignment horizontal="right" vertical="center" wrapText="1" shrinkToFit="1"/>
    </xf>
    <xf numFmtId="181" fontId="6" fillId="33" borderId="43" xfId="0" applyNumberFormat="1" applyFont="1" applyFill="1" applyBorder="1" applyAlignment="1">
      <alignment horizontal="right" vertical="center" wrapText="1" shrinkToFit="1"/>
    </xf>
    <xf numFmtId="181" fontId="14" fillId="33" borderId="43" xfId="0" applyNumberFormat="1" applyFont="1" applyFill="1" applyBorder="1" applyAlignment="1">
      <alignment horizontal="right" vertical="center" wrapText="1" shrinkToFit="1"/>
    </xf>
    <xf numFmtId="181" fontId="0" fillId="33" borderId="43" xfId="0" applyNumberFormat="1" applyFont="1" applyFill="1" applyBorder="1" applyAlignment="1">
      <alignment horizontal="right" vertical="center" wrapText="1" shrinkToFit="1"/>
    </xf>
    <xf numFmtId="181" fontId="6" fillId="33" borderId="27" xfId="0" applyNumberFormat="1" applyFont="1" applyFill="1" applyBorder="1" applyAlignment="1">
      <alignment horizontal="right" vertical="center"/>
    </xf>
    <xf numFmtId="181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181" fontId="6" fillId="33" borderId="42" xfId="0" applyNumberFormat="1" applyFont="1" applyFill="1" applyBorder="1" applyAlignment="1" applyProtection="1">
      <alignment horizontal="right" vertical="center"/>
      <protection/>
    </xf>
    <xf numFmtId="181" fontId="6" fillId="33" borderId="43" xfId="0" applyNumberFormat="1" applyFont="1" applyFill="1" applyBorder="1" applyAlignment="1" applyProtection="1">
      <alignment horizontal="right" vertical="center"/>
      <protection/>
    </xf>
    <xf numFmtId="181" fontId="6" fillId="33" borderId="43" xfId="0" applyNumberFormat="1" applyFont="1" applyFill="1" applyBorder="1" applyAlignment="1">
      <alignment horizontal="right" vertical="center"/>
    </xf>
    <xf numFmtId="181" fontId="6" fillId="33" borderId="48" xfId="0" applyNumberFormat="1" applyFont="1" applyFill="1" applyBorder="1" applyAlignment="1">
      <alignment horizontal="right" vertical="center"/>
    </xf>
    <xf numFmtId="181" fontId="6" fillId="33" borderId="14" xfId="0" applyNumberFormat="1" applyFont="1" applyFill="1" applyBorder="1" applyAlignment="1">
      <alignment horizontal="right" vertical="center"/>
    </xf>
    <xf numFmtId="181" fontId="6" fillId="33" borderId="47" xfId="0" applyNumberFormat="1" applyFont="1" applyFill="1" applyBorder="1" applyAlignment="1">
      <alignment horizontal="right" vertical="center"/>
    </xf>
    <xf numFmtId="181" fontId="6" fillId="33" borderId="47" xfId="0" applyNumberFormat="1" applyFont="1" applyFill="1" applyBorder="1" applyAlignment="1" applyProtection="1">
      <alignment horizontal="right" vertical="center"/>
      <protection/>
    </xf>
    <xf numFmtId="181" fontId="6" fillId="33" borderId="18" xfId="0" applyNumberFormat="1" applyFont="1" applyFill="1" applyBorder="1" applyAlignment="1">
      <alignment horizontal="right" vertical="center"/>
    </xf>
    <xf numFmtId="181" fontId="6" fillId="33" borderId="18" xfId="0" applyNumberFormat="1" applyFont="1" applyFill="1" applyBorder="1" applyAlignment="1" applyProtection="1">
      <alignment horizontal="right" vertical="center"/>
      <protection/>
    </xf>
    <xf numFmtId="181" fontId="6" fillId="33" borderId="38" xfId="0" applyNumberFormat="1" applyFont="1" applyFill="1" applyBorder="1" applyAlignment="1" applyProtection="1">
      <alignment horizontal="right" vertical="center"/>
      <protection/>
    </xf>
    <xf numFmtId="181" fontId="6" fillId="33" borderId="39" xfId="0" applyNumberFormat="1" applyFont="1" applyFill="1" applyBorder="1" applyAlignment="1" applyProtection="1">
      <alignment horizontal="right" vertical="center"/>
      <protection/>
    </xf>
    <xf numFmtId="181" fontId="6" fillId="33" borderId="40" xfId="0" applyNumberFormat="1" applyFont="1" applyFill="1" applyBorder="1" applyAlignment="1" applyProtection="1">
      <alignment horizontal="right" vertical="center"/>
      <protection/>
    </xf>
    <xf numFmtId="181" fontId="6" fillId="33" borderId="39" xfId="0" applyNumberFormat="1" applyFont="1" applyFill="1" applyBorder="1" applyAlignment="1">
      <alignment horizontal="right" vertical="center"/>
    </xf>
    <xf numFmtId="181" fontId="6" fillId="33" borderId="28" xfId="0" applyNumberFormat="1" applyFont="1" applyFill="1" applyBorder="1" applyAlignment="1">
      <alignment horizontal="right" vertical="center"/>
    </xf>
    <xf numFmtId="181" fontId="6" fillId="33" borderId="28" xfId="0" applyNumberFormat="1" applyFont="1" applyFill="1" applyBorder="1" applyAlignment="1" applyProtection="1">
      <alignment horizontal="right" vertical="center"/>
      <protection locked="0"/>
    </xf>
    <xf numFmtId="181" fontId="6" fillId="33" borderId="59" xfId="0" applyNumberFormat="1" applyFont="1" applyFill="1" applyBorder="1" applyAlignment="1">
      <alignment horizontal="right" vertical="center"/>
    </xf>
    <xf numFmtId="181" fontId="6" fillId="33" borderId="20" xfId="0" applyNumberFormat="1" applyFont="1" applyFill="1" applyBorder="1" applyAlignment="1">
      <alignment horizontal="right" vertical="center"/>
    </xf>
    <xf numFmtId="181" fontId="6" fillId="33" borderId="66" xfId="0" applyNumberFormat="1" applyFont="1" applyFill="1" applyBorder="1" applyAlignment="1" applyProtection="1">
      <alignment horizontal="right" vertical="center"/>
      <protection/>
    </xf>
    <xf numFmtId="181" fontId="6" fillId="33" borderId="58" xfId="0" applyNumberFormat="1" applyFont="1" applyFill="1" applyBorder="1" applyAlignment="1" applyProtection="1">
      <alignment horizontal="right" vertical="center"/>
      <protection/>
    </xf>
    <xf numFmtId="181" fontId="6" fillId="33" borderId="71" xfId="0" applyNumberFormat="1" applyFont="1" applyFill="1" applyBorder="1" applyAlignment="1">
      <alignment horizontal="right" vertical="center"/>
    </xf>
    <xf numFmtId="181" fontId="6" fillId="33" borderId="69" xfId="0" applyNumberFormat="1" applyFont="1" applyFill="1" applyBorder="1" applyAlignment="1">
      <alignment horizontal="right" vertical="center"/>
    </xf>
    <xf numFmtId="181" fontId="6" fillId="33" borderId="70" xfId="0" applyNumberFormat="1" applyFont="1" applyFill="1" applyBorder="1" applyAlignment="1">
      <alignment horizontal="right" vertical="center"/>
    </xf>
    <xf numFmtId="181" fontId="6" fillId="33" borderId="32" xfId="0" applyNumberFormat="1" applyFont="1" applyFill="1" applyBorder="1" applyAlignment="1">
      <alignment horizontal="right" vertical="center"/>
    </xf>
    <xf numFmtId="187" fontId="6" fillId="33" borderId="74" xfId="0" applyNumberFormat="1" applyFont="1" applyFill="1" applyBorder="1" applyAlignment="1" applyProtection="1">
      <alignment vertical="center"/>
      <protection locked="0"/>
    </xf>
    <xf numFmtId="187" fontId="6" fillId="33" borderId="38" xfId="0" applyNumberFormat="1" applyFont="1" applyFill="1" applyBorder="1" applyAlignment="1">
      <alignment vertical="center"/>
    </xf>
    <xf numFmtId="187" fontId="6" fillId="33" borderId="39" xfId="0" applyNumberFormat="1" applyFont="1" applyFill="1" applyBorder="1" applyAlignment="1">
      <alignment vertical="center"/>
    </xf>
    <xf numFmtId="187" fontId="6" fillId="33" borderId="39" xfId="0" applyNumberFormat="1" applyFont="1" applyFill="1" applyBorder="1" applyAlignment="1" applyProtection="1">
      <alignment vertical="center"/>
      <protection locked="0"/>
    </xf>
    <xf numFmtId="187" fontId="6" fillId="33" borderId="40" xfId="0" applyNumberFormat="1" applyFont="1" applyFill="1" applyBorder="1" applyAlignment="1" applyProtection="1">
      <alignment vertical="center"/>
      <protection/>
    </xf>
    <xf numFmtId="187" fontId="6" fillId="33" borderId="28" xfId="0" applyNumberFormat="1" applyFont="1" applyFill="1" applyBorder="1" applyAlignment="1" applyProtection="1">
      <alignment vertical="center"/>
      <protection locked="0"/>
    </xf>
    <xf numFmtId="187" fontId="6" fillId="33" borderId="42" xfId="0" applyNumberFormat="1" applyFont="1" applyFill="1" applyBorder="1" applyAlignment="1">
      <alignment vertical="center"/>
    </xf>
    <xf numFmtId="187" fontId="6" fillId="33" borderId="43" xfId="0" applyNumberFormat="1" applyFont="1" applyFill="1" applyBorder="1" applyAlignment="1">
      <alignment vertical="center"/>
    </xf>
    <xf numFmtId="187" fontId="6" fillId="33" borderId="43" xfId="0" applyNumberFormat="1" applyFont="1" applyFill="1" applyBorder="1" applyAlignment="1" applyProtection="1">
      <alignment vertical="center"/>
      <protection locked="0"/>
    </xf>
    <xf numFmtId="187" fontId="6" fillId="33" borderId="44" xfId="0" applyNumberFormat="1" applyFont="1" applyFill="1" applyBorder="1" applyAlignment="1" applyProtection="1">
      <alignment vertical="center"/>
      <protection/>
    </xf>
    <xf numFmtId="187" fontId="6" fillId="33" borderId="27" xfId="0" applyNumberFormat="1" applyFont="1" applyFill="1" applyBorder="1" applyAlignment="1" applyProtection="1">
      <alignment vertical="center"/>
      <protection locked="0"/>
    </xf>
    <xf numFmtId="187" fontId="6" fillId="33" borderId="46" xfId="0" applyNumberFormat="1" applyFont="1" applyFill="1" applyBorder="1" applyAlignment="1" applyProtection="1">
      <alignment vertical="center"/>
      <protection locked="0"/>
    </xf>
    <xf numFmtId="187" fontId="6" fillId="33" borderId="48" xfId="0" applyNumberFormat="1" applyFont="1" applyFill="1" applyBorder="1" applyAlignment="1" applyProtection="1">
      <alignment vertical="center"/>
      <protection/>
    </xf>
    <xf numFmtId="187" fontId="6" fillId="33" borderId="14" xfId="0" applyNumberFormat="1" applyFont="1" applyFill="1" applyBorder="1" applyAlignment="1" applyProtection="1">
      <alignment vertical="center"/>
      <protection/>
    </xf>
    <xf numFmtId="187" fontId="6" fillId="33" borderId="47" xfId="0" applyNumberFormat="1" applyFont="1" applyFill="1" applyBorder="1" applyAlignment="1" applyProtection="1">
      <alignment vertical="center"/>
      <protection/>
    </xf>
    <xf numFmtId="187" fontId="6" fillId="33" borderId="18" xfId="0" applyNumberFormat="1" applyFont="1" applyFill="1" applyBorder="1" applyAlignment="1" applyProtection="1">
      <alignment vertical="center"/>
      <protection/>
    </xf>
    <xf numFmtId="187" fontId="6" fillId="33" borderId="75" xfId="0" applyNumberFormat="1" applyFont="1" applyFill="1" applyBorder="1" applyAlignment="1">
      <alignment vertical="center"/>
    </xf>
    <xf numFmtId="187" fontId="6" fillId="33" borderId="63" xfId="0" applyNumberFormat="1" applyFont="1" applyFill="1" applyBorder="1" applyAlignment="1">
      <alignment vertical="center"/>
    </xf>
    <xf numFmtId="187" fontId="6" fillId="33" borderId="63" xfId="0" applyNumberFormat="1" applyFont="1" applyFill="1" applyBorder="1" applyAlignment="1" applyProtection="1">
      <alignment vertical="center"/>
      <protection locked="0"/>
    </xf>
    <xf numFmtId="187" fontId="6" fillId="33" borderId="76" xfId="0" applyNumberFormat="1" applyFont="1" applyFill="1" applyBorder="1" applyAlignment="1" applyProtection="1">
      <alignment vertical="center"/>
      <protection/>
    </xf>
    <xf numFmtId="187" fontId="6" fillId="33" borderId="77" xfId="0" applyNumberFormat="1" applyFont="1" applyFill="1" applyBorder="1" applyAlignment="1" applyProtection="1">
      <alignment vertical="center"/>
      <protection locked="0"/>
    </xf>
    <xf numFmtId="187" fontId="6" fillId="33" borderId="78" xfId="0" applyNumberFormat="1" applyFont="1" applyFill="1" applyBorder="1" applyAlignment="1" applyProtection="1">
      <alignment vertical="center"/>
      <protection locked="0"/>
    </xf>
    <xf numFmtId="187" fontId="6" fillId="33" borderId="20" xfId="0" applyNumberFormat="1" applyFont="1" applyFill="1" applyBorder="1" applyAlignment="1" applyProtection="1">
      <alignment vertical="center"/>
      <protection/>
    </xf>
    <xf numFmtId="187" fontId="6" fillId="33" borderId="66" xfId="0" applyNumberFormat="1" applyFont="1" applyFill="1" applyBorder="1" applyAlignment="1" applyProtection="1">
      <alignment vertical="center"/>
      <protection/>
    </xf>
    <xf numFmtId="187" fontId="6" fillId="33" borderId="58" xfId="0" applyNumberFormat="1" applyFont="1" applyFill="1" applyBorder="1" applyAlignment="1" applyProtection="1">
      <alignment vertical="center"/>
      <protection/>
    </xf>
    <xf numFmtId="187" fontId="6" fillId="33" borderId="71" xfId="0" applyNumberFormat="1" applyFont="1" applyFill="1" applyBorder="1" applyAlignment="1" applyProtection="1">
      <alignment vertical="center"/>
      <protection/>
    </xf>
    <xf numFmtId="187" fontId="6" fillId="33" borderId="69" xfId="0" applyNumberFormat="1" applyFont="1" applyFill="1" applyBorder="1" applyAlignment="1" applyProtection="1">
      <alignment vertical="center"/>
      <protection/>
    </xf>
    <xf numFmtId="187" fontId="6" fillId="33" borderId="70" xfId="0" applyNumberFormat="1" applyFont="1" applyFill="1" applyBorder="1" applyAlignment="1" applyProtection="1">
      <alignment vertical="center"/>
      <protection/>
    </xf>
    <xf numFmtId="187" fontId="6" fillId="33" borderId="32" xfId="0" applyNumberFormat="1" applyFont="1" applyFill="1" applyBorder="1" applyAlignment="1" applyProtection="1">
      <alignment vertical="center"/>
      <protection/>
    </xf>
    <xf numFmtId="187" fontId="6" fillId="33" borderId="79" xfId="0" applyNumberFormat="1" applyFont="1" applyFill="1" applyBorder="1" applyAlignment="1" applyProtection="1">
      <alignment vertical="center"/>
      <protection/>
    </xf>
    <xf numFmtId="181" fontId="6" fillId="0" borderId="29" xfId="0" applyNumberFormat="1" applyFont="1" applyFill="1" applyBorder="1" applyAlignment="1">
      <alignment horizontal="center" vertical="center"/>
    </xf>
    <xf numFmtId="181" fontId="18" fillId="0" borderId="73" xfId="0" applyNumberFormat="1" applyFont="1" applyBorder="1" applyAlignment="1">
      <alignment horizontal="center" vertical="center"/>
    </xf>
    <xf numFmtId="187" fontId="6" fillId="0" borderId="75" xfId="0" applyNumberFormat="1" applyFont="1" applyBorder="1" applyAlignment="1" applyProtection="1">
      <alignment horizontal="right" vertical="center"/>
      <protection/>
    </xf>
    <xf numFmtId="177" fontId="6" fillId="0" borderId="80" xfId="0" applyNumberFormat="1" applyFont="1" applyFill="1" applyBorder="1" applyAlignment="1">
      <alignment horizontal="center" vertical="center"/>
    </xf>
    <xf numFmtId="187" fontId="6" fillId="0" borderId="55" xfId="0" applyNumberFormat="1" applyFont="1" applyFill="1" applyBorder="1" applyAlignment="1">
      <alignment horizontal="right" vertical="center"/>
    </xf>
    <xf numFmtId="187" fontId="6" fillId="0" borderId="81" xfId="0" applyNumberFormat="1" applyFont="1" applyFill="1" applyBorder="1" applyAlignment="1" applyProtection="1">
      <alignment horizontal="right" vertical="center"/>
      <protection locked="0"/>
    </xf>
    <xf numFmtId="181" fontId="6" fillId="0" borderId="80" xfId="0" applyNumberFormat="1" applyFont="1" applyFill="1" applyBorder="1" applyAlignment="1">
      <alignment horizontal="center" vertical="center"/>
    </xf>
    <xf numFmtId="181" fontId="6" fillId="0" borderId="60" xfId="0" applyNumberFormat="1" applyFont="1" applyFill="1" applyBorder="1" applyAlignment="1">
      <alignment horizontal="center" vertical="center"/>
    </xf>
    <xf numFmtId="181" fontId="6" fillId="0" borderId="68" xfId="0" applyNumberFormat="1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50" xfId="0" applyNumberFormat="1" applyFont="1" applyFill="1" applyBorder="1" applyAlignment="1" applyProtection="1">
      <alignment horizontal="right" vertical="center"/>
      <protection locked="0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52" xfId="0" applyNumberFormat="1" applyFont="1" applyFill="1" applyBorder="1" applyAlignment="1" applyProtection="1">
      <alignment horizontal="right" vertical="center"/>
      <protection/>
    </xf>
    <xf numFmtId="181" fontId="6" fillId="0" borderId="75" xfId="0" applyNumberFormat="1" applyFont="1" applyBorder="1" applyAlignment="1" applyProtection="1">
      <alignment horizontal="right" vertical="center"/>
      <protection/>
    </xf>
    <xf numFmtId="181" fontId="6" fillId="0" borderId="63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181" fontId="6" fillId="0" borderId="63" xfId="0" applyNumberFormat="1" applyFont="1" applyBorder="1" applyAlignment="1" applyProtection="1">
      <alignment horizontal="right" vertical="center"/>
      <protection/>
    </xf>
    <xf numFmtId="181" fontId="6" fillId="0" borderId="63" xfId="0" applyNumberFormat="1" applyFont="1" applyFill="1" applyBorder="1" applyAlignment="1" applyProtection="1">
      <alignment horizontal="right" vertical="center"/>
      <protection/>
    </xf>
    <xf numFmtId="181" fontId="6" fillId="34" borderId="82" xfId="0" applyNumberFormat="1" applyFont="1" applyFill="1" applyBorder="1" applyAlignment="1" applyProtection="1">
      <alignment horizontal="right" vertical="center"/>
      <protection locked="0"/>
    </xf>
    <xf numFmtId="181" fontId="6" fillId="34" borderId="77" xfId="0" applyNumberFormat="1" applyFont="1" applyFill="1" applyBorder="1" applyAlignment="1" applyProtection="1">
      <alignment horizontal="right" vertical="center"/>
      <protection locked="0"/>
    </xf>
    <xf numFmtId="181" fontId="6" fillId="0" borderId="51" xfId="0" applyNumberFormat="1" applyFont="1" applyFill="1" applyBorder="1" applyAlignment="1" applyProtection="1">
      <alignment horizontal="right" vertical="center"/>
      <protection locked="0"/>
    </xf>
    <xf numFmtId="181" fontId="6" fillId="0" borderId="57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83" xfId="0" applyNumberFormat="1" applyFont="1" applyFill="1" applyBorder="1" applyAlignment="1" applyProtection="1">
      <alignment horizontal="right" vertical="center"/>
      <protection/>
    </xf>
    <xf numFmtId="181" fontId="6" fillId="0" borderId="55" xfId="0" applyNumberFormat="1" applyFont="1" applyFill="1" applyBorder="1" applyAlignment="1">
      <alignment horizontal="right" vertical="center"/>
    </xf>
    <xf numFmtId="181" fontId="6" fillId="0" borderId="81" xfId="0" applyNumberFormat="1" applyFont="1" applyFill="1" applyBorder="1" applyAlignment="1" applyProtection="1">
      <alignment horizontal="right" vertical="center"/>
      <protection locked="0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59" xfId="0" applyNumberFormat="1" applyFont="1" applyFill="1" applyBorder="1" applyAlignment="1" applyProtection="1">
      <alignment horizontal="right" vertical="center"/>
      <protection/>
    </xf>
    <xf numFmtId="181" fontId="6" fillId="0" borderId="66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 applyProtection="1">
      <alignment horizontal="right" vertical="center"/>
      <protection/>
    </xf>
    <xf numFmtId="181" fontId="6" fillId="0" borderId="83" xfId="0" applyNumberFormat="1" applyFont="1" applyFill="1" applyBorder="1" applyAlignment="1" applyProtection="1">
      <alignment horizontal="right" vertical="center"/>
      <protection locked="0"/>
    </xf>
    <xf numFmtId="181" fontId="6" fillId="0" borderId="58" xfId="0" applyNumberFormat="1" applyFont="1" applyFill="1" applyBorder="1" applyAlignment="1" applyProtection="1">
      <alignment horizontal="right" vertical="center"/>
      <protection locked="0"/>
    </xf>
    <xf numFmtId="181" fontId="6" fillId="0" borderId="79" xfId="0" applyNumberFormat="1" applyFont="1" applyFill="1" applyBorder="1" applyAlignment="1">
      <alignment horizontal="right" vertical="center"/>
    </xf>
    <xf numFmtId="187" fontId="13" fillId="0" borderId="52" xfId="0" applyNumberFormat="1" applyFont="1" applyFill="1" applyBorder="1" applyAlignment="1">
      <alignment horizontal="right" vertical="center"/>
    </xf>
    <xf numFmtId="181" fontId="6" fillId="0" borderId="58" xfId="0" applyNumberFormat="1" applyFont="1" applyFill="1" applyBorder="1" applyAlignment="1">
      <alignment horizontal="center" vertical="center"/>
    </xf>
    <xf numFmtId="187" fontId="13" fillId="0" borderId="69" xfId="0" applyNumberFormat="1" applyFont="1" applyFill="1" applyBorder="1" applyAlignment="1">
      <alignment horizontal="right" vertical="center"/>
    </xf>
    <xf numFmtId="187" fontId="13" fillId="0" borderId="60" xfId="0" applyNumberFormat="1" applyFont="1" applyFill="1" applyBorder="1" applyAlignment="1">
      <alignment horizontal="right" vertical="center"/>
    </xf>
    <xf numFmtId="187" fontId="13" fillId="0" borderId="28" xfId="0" applyNumberFormat="1" applyFont="1" applyFill="1" applyBorder="1" applyAlignment="1">
      <alignment horizontal="right" vertical="center"/>
    </xf>
    <xf numFmtId="187" fontId="13" fillId="0" borderId="53" xfId="0" applyNumberFormat="1" applyFont="1" applyFill="1" applyBorder="1" applyAlignment="1" applyProtection="1">
      <alignment horizontal="right" vertical="center"/>
      <protection/>
    </xf>
    <xf numFmtId="187" fontId="13" fillId="0" borderId="55" xfId="0" applyNumberFormat="1" applyFont="1" applyFill="1" applyBorder="1" applyAlignment="1">
      <alignment horizontal="right" vertical="center"/>
    </xf>
    <xf numFmtId="187" fontId="13" fillId="0" borderId="38" xfId="0" applyNumberFormat="1" applyFont="1" applyFill="1" applyBorder="1" applyAlignment="1">
      <alignment horizontal="right" vertical="center"/>
    </xf>
    <xf numFmtId="187" fontId="13" fillId="0" borderId="54" xfId="0" applyNumberFormat="1" applyFont="1" applyFill="1" applyBorder="1" applyAlignment="1">
      <alignment horizontal="right" vertical="center"/>
    </xf>
    <xf numFmtId="187" fontId="13" fillId="0" borderId="42" xfId="0" applyNumberFormat="1" applyFont="1" applyFill="1" applyBorder="1" applyAlignment="1">
      <alignment horizontal="right" vertical="center"/>
    </xf>
    <xf numFmtId="187" fontId="13" fillId="0" borderId="80" xfId="0" applyNumberFormat="1" applyFont="1" applyFill="1" applyBorder="1" applyAlignment="1">
      <alignment horizontal="right" vertical="center"/>
    </xf>
    <xf numFmtId="187" fontId="13" fillId="0" borderId="7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 applyProtection="1">
      <alignment horizontal="center" vertical="center"/>
      <protection/>
    </xf>
    <xf numFmtId="187" fontId="13" fillId="0" borderId="50" xfId="0" applyNumberFormat="1" applyFont="1" applyFill="1" applyBorder="1" applyAlignment="1" applyProtection="1">
      <alignment horizontal="right" vertical="center"/>
      <protection/>
    </xf>
    <xf numFmtId="187" fontId="13" fillId="0" borderId="52" xfId="0" applyNumberFormat="1" applyFont="1" applyFill="1" applyBorder="1" applyAlignment="1" applyProtection="1">
      <alignment horizontal="right" vertical="center"/>
      <protection locked="0"/>
    </xf>
    <xf numFmtId="187" fontId="13" fillId="0" borderId="81" xfId="0" applyNumberFormat="1" applyFont="1" applyFill="1" applyBorder="1" applyAlignment="1" applyProtection="1">
      <alignment horizontal="right" vertical="center"/>
      <protection/>
    </xf>
    <xf numFmtId="187" fontId="13" fillId="0" borderId="84" xfId="0" applyNumberFormat="1" applyFont="1" applyFill="1" applyBorder="1" applyAlignment="1">
      <alignment horizontal="right" vertical="center"/>
    </xf>
    <xf numFmtId="181" fontId="13" fillId="0" borderId="24" xfId="0" applyNumberFormat="1" applyFont="1" applyFill="1" applyBorder="1" applyAlignment="1" applyProtection="1">
      <alignment horizontal="center" vertical="center" wrapText="1"/>
      <protection/>
    </xf>
    <xf numFmtId="187" fontId="13" fillId="0" borderId="38" xfId="0" applyNumberFormat="1" applyFont="1" applyFill="1" applyBorder="1" applyAlignment="1" applyProtection="1">
      <alignment horizontal="right" vertical="center"/>
      <protection/>
    </xf>
    <xf numFmtId="187" fontId="13" fillId="0" borderId="72" xfId="0" applyNumberFormat="1" applyFont="1" applyFill="1" applyBorder="1" applyAlignment="1">
      <alignment horizontal="right" vertical="center"/>
    </xf>
    <xf numFmtId="187" fontId="13" fillId="0" borderId="54" xfId="0" applyNumberFormat="1" applyFont="1" applyFill="1" applyBorder="1" applyAlignment="1" applyProtection="1">
      <alignment horizontal="right" vertical="center"/>
      <protection/>
    </xf>
    <xf numFmtId="187" fontId="13" fillId="0" borderId="42" xfId="0" applyNumberFormat="1" applyFont="1" applyFill="1" applyBorder="1" applyAlignment="1" applyProtection="1">
      <alignment horizontal="right" vertical="center"/>
      <protection/>
    </xf>
    <xf numFmtId="187" fontId="13" fillId="0" borderId="59" xfId="0" applyNumberFormat="1" applyFont="1" applyFill="1" applyBorder="1" applyAlignment="1" applyProtection="1">
      <alignment horizontal="right" vertical="center"/>
      <protection/>
    </xf>
    <xf numFmtId="187" fontId="13" fillId="0" borderId="70" xfId="0" applyNumberFormat="1" applyFont="1" applyFill="1" applyBorder="1" applyAlignment="1">
      <alignment horizontal="right" vertical="center"/>
    </xf>
    <xf numFmtId="181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13" fillId="0" borderId="20" xfId="0" applyNumberFormat="1" applyFont="1" applyFill="1" applyBorder="1" applyAlignment="1" applyProtection="1">
      <alignment horizontal="right" vertical="center"/>
      <protection/>
    </xf>
    <xf numFmtId="187" fontId="13" fillId="0" borderId="28" xfId="0" applyNumberFormat="1" applyFont="1" applyFill="1" applyBorder="1" applyAlignment="1" applyProtection="1">
      <alignment horizontal="right" vertical="center"/>
      <protection locked="0"/>
    </xf>
    <xf numFmtId="187" fontId="13" fillId="0" borderId="74" xfId="0" applyNumberFormat="1" applyFont="1" applyFill="1" applyBorder="1" applyAlignment="1" applyProtection="1">
      <alignment horizontal="right" vertical="center"/>
      <protection locked="0"/>
    </xf>
    <xf numFmtId="187" fontId="13" fillId="0" borderId="44" xfId="0" applyNumberFormat="1" applyFont="1" applyFill="1" applyBorder="1" applyAlignment="1">
      <alignment horizontal="right" vertical="center"/>
    </xf>
    <xf numFmtId="187" fontId="13" fillId="0" borderId="51" xfId="0" applyNumberFormat="1" applyFont="1" applyFill="1" applyBorder="1" applyAlignment="1" applyProtection="1">
      <alignment horizontal="right" vertical="center"/>
      <protection/>
    </xf>
    <xf numFmtId="187" fontId="13" fillId="0" borderId="27" xfId="0" applyNumberFormat="1" applyFont="1" applyFill="1" applyBorder="1" applyAlignment="1">
      <alignment horizontal="right" vertical="center"/>
    </xf>
    <xf numFmtId="187" fontId="13" fillId="0" borderId="27" xfId="0" applyNumberFormat="1" applyFont="1" applyFill="1" applyBorder="1" applyAlignment="1" applyProtection="1">
      <alignment horizontal="right" vertical="center"/>
      <protection locked="0"/>
    </xf>
    <xf numFmtId="187" fontId="13" fillId="0" borderId="46" xfId="0" applyNumberFormat="1" applyFont="1" applyFill="1" applyBorder="1" applyAlignment="1" applyProtection="1">
      <alignment horizontal="right" vertical="center"/>
      <protection locked="0"/>
    </xf>
    <xf numFmtId="187" fontId="13" fillId="0" borderId="18" xfId="0" applyNumberFormat="1" applyFont="1" applyFill="1" applyBorder="1" applyAlignment="1" applyProtection="1">
      <alignment horizontal="right" vertical="center"/>
      <protection/>
    </xf>
    <xf numFmtId="187" fontId="13" fillId="0" borderId="52" xfId="0" applyNumberFormat="1" applyFont="1" applyFill="1" applyBorder="1" applyAlignment="1" applyProtection="1">
      <alignment horizontal="right" vertical="center"/>
      <protection/>
    </xf>
    <xf numFmtId="187" fontId="13" fillId="0" borderId="37" xfId="0" applyNumberFormat="1" applyFont="1" applyFill="1" applyBorder="1" applyAlignment="1">
      <alignment horizontal="right" vertical="center"/>
    </xf>
    <xf numFmtId="187" fontId="13" fillId="0" borderId="37" xfId="0" applyNumberFormat="1" applyFont="1" applyFill="1" applyBorder="1" applyAlignment="1" applyProtection="1">
      <alignment horizontal="right" vertical="center"/>
      <protection locked="0"/>
    </xf>
    <xf numFmtId="187" fontId="13" fillId="0" borderId="85" xfId="0" applyNumberFormat="1" applyFont="1" applyFill="1" applyBorder="1" applyAlignment="1" applyProtection="1">
      <alignment horizontal="right" vertical="center"/>
      <protection locked="0"/>
    </xf>
    <xf numFmtId="187" fontId="13" fillId="0" borderId="58" xfId="0" applyNumberFormat="1" applyFont="1" applyFill="1" applyBorder="1" applyAlignment="1" applyProtection="1">
      <alignment horizontal="right" vertical="center"/>
      <protection locked="0"/>
    </xf>
    <xf numFmtId="187" fontId="13" fillId="0" borderId="86" xfId="0" applyNumberFormat="1" applyFont="1" applyFill="1" applyBorder="1" applyAlignment="1" applyProtection="1">
      <alignment horizontal="right" vertical="center"/>
      <protection locked="0"/>
    </xf>
    <xf numFmtId="187" fontId="13" fillId="0" borderId="72" xfId="0" applyNumberFormat="1" applyFont="1" applyFill="1" applyBorder="1" applyAlignment="1" applyProtection="1">
      <alignment horizontal="right" vertical="center"/>
      <protection/>
    </xf>
    <xf numFmtId="187" fontId="13" fillId="0" borderId="32" xfId="0" applyNumberFormat="1" applyFont="1" applyFill="1" applyBorder="1" applyAlignment="1">
      <alignment horizontal="right" vertical="center"/>
    </xf>
    <xf numFmtId="187" fontId="13" fillId="0" borderId="79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 applyProtection="1">
      <alignment horizontal="center" vertical="center" wrapText="1" shrinkToFit="1"/>
      <protection/>
    </xf>
    <xf numFmtId="187" fontId="6" fillId="0" borderId="76" xfId="0" applyNumberFormat="1" applyFont="1" applyBorder="1" applyAlignment="1" applyProtection="1">
      <alignment horizontal="right" vertical="center"/>
      <protection/>
    </xf>
    <xf numFmtId="187" fontId="6" fillId="0" borderId="34" xfId="0" applyNumberFormat="1" applyFont="1" applyFill="1" applyBorder="1" applyAlignment="1">
      <alignment horizontal="right" vertical="center"/>
    </xf>
    <xf numFmtId="187" fontId="6" fillId="0" borderId="87" xfId="0" applyNumberFormat="1" applyFont="1" applyBorder="1" applyAlignment="1">
      <alignment horizontal="right" vertical="center"/>
    </xf>
    <xf numFmtId="187" fontId="6" fillId="0" borderId="87" xfId="0" applyNumberFormat="1" applyFont="1" applyBorder="1" applyAlignment="1" applyProtection="1">
      <alignment horizontal="right" vertical="center"/>
      <protection locked="0"/>
    </xf>
    <xf numFmtId="181" fontId="6" fillId="0" borderId="59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 applyProtection="1">
      <alignment horizontal="center" vertical="center" wrapText="1"/>
      <protection/>
    </xf>
    <xf numFmtId="181" fontId="13" fillId="0" borderId="54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53" xfId="0" applyNumberFormat="1" applyFont="1" applyFill="1" applyBorder="1" applyAlignment="1" applyProtection="1">
      <alignment horizontal="center" vertical="center" shrinkToFit="1"/>
      <protection/>
    </xf>
    <xf numFmtId="181" fontId="6" fillId="0" borderId="5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53" xfId="0" applyNumberFormat="1" applyFont="1" applyFill="1" applyBorder="1" applyAlignment="1">
      <alignment horizontal="center" vertical="center" shrinkToFit="1"/>
    </xf>
    <xf numFmtId="181" fontId="15" fillId="0" borderId="53" xfId="0" applyNumberFormat="1" applyFont="1" applyFill="1" applyBorder="1" applyAlignment="1">
      <alignment horizontal="center" vertical="center" wrapText="1" shrinkToFit="1"/>
    </xf>
    <xf numFmtId="177" fontId="6" fillId="0" borderId="67" xfId="0" applyNumberFormat="1" applyFont="1" applyFill="1" applyBorder="1" applyAlignment="1">
      <alignment horizontal="center" vertical="center"/>
    </xf>
    <xf numFmtId="187" fontId="6" fillId="0" borderId="37" xfId="0" applyNumberFormat="1" applyFont="1" applyFill="1" applyBorder="1" applyAlignment="1" applyProtection="1">
      <alignment horizontal="right" vertical="center"/>
      <protection/>
    </xf>
    <xf numFmtId="177" fontId="18" fillId="0" borderId="88" xfId="0" applyNumberFormat="1" applyFont="1" applyBorder="1" applyAlignment="1">
      <alignment horizontal="center" vertical="center"/>
    </xf>
    <xf numFmtId="187" fontId="6" fillId="0" borderId="54" xfId="0" applyNumberFormat="1" applyFont="1" applyBorder="1" applyAlignment="1">
      <alignment horizontal="right" vertical="center"/>
    </xf>
    <xf numFmtId="187" fontId="6" fillId="0" borderId="53" xfId="0" applyNumberFormat="1" applyFont="1" applyBorder="1" applyAlignment="1">
      <alignment horizontal="right" vertical="center"/>
    </xf>
    <xf numFmtId="187" fontId="6" fillId="0" borderId="55" xfId="0" applyNumberFormat="1" applyFont="1" applyBorder="1" applyAlignment="1" applyProtection="1">
      <alignment horizontal="right" vertical="center"/>
      <protection/>
    </xf>
    <xf numFmtId="187" fontId="6" fillId="0" borderId="53" xfId="0" applyNumberFormat="1" applyFont="1" applyBorder="1" applyAlignment="1" applyProtection="1">
      <alignment horizontal="right" vertical="center"/>
      <protection locked="0"/>
    </xf>
    <xf numFmtId="187" fontId="6" fillId="0" borderId="37" xfId="0" applyNumberFormat="1" applyFont="1" applyBorder="1" applyAlignment="1" applyProtection="1">
      <alignment horizontal="right" vertical="center"/>
      <protection/>
    </xf>
    <xf numFmtId="187" fontId="6" fillId="0" borderId="37" xfId="0" applyNumberFormat="1" applyFont="1" applyBorder="1" applyAlignment="1" applyProtection="1">
      <alignment horizontal="right" vertical="center"/>
      <protection locked="0"/>
    </xf>
    <xf numFmtId="181" fontId="6" fillId="0" borderId="39" xfId="0" applyNumberFormat="1" applyFont="1" applyFill="1" applyBorder="1" applyAlignment="1" applyProtection="1">
      <alignment horizontal="center" vertical="center" shrinkToFit="1"/>
      <protection/>
    </xf>
    <xf numFmtId="181" fontId="6" fillId="0" borderId="39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38" xfId="0" applyNumberFormat="1" applyFont="1" applyFill="1" applyBorder="1" applyAlignment="1" applyProtection="1">
      <alignment horizontal="center" vertical="center" shrinkToFit="1"/>
      <protection/>
    </xf>
    <xf numFmtId="181" fontId="15" fillId="0" borderId="39" xfId="0" applyNumberFormat="1" applyFont="1" applyFill="1" applyBorder="1" applyAlignment="1">
      <alignment horizontal="center" vertical="center" wrapText="1" shrinkToFit="1"/>
    </xf>
    <xf numFmtId="181" fontId="6" fillId="0" borderId="54" xfId="0" applyNumberFormat="1" applyFont="1" applyFill="1" applyBorder="1" applyAlignment="1" applyProtection="1">
      <alignment horizontal="center" vertical="center" shrinkToFit="1"/>
      <protection/>
    </xf>
    <xf numFmtId="181" fontId="6" fillId="0" borderId="53" xfId="0" applyNumberFormat="1" applyFont="1" applyFill="1" applyBorder="1" applyAlignment="1" applyProtection="1">
      <alignment horizontal="center" vertical="center" wrapText="1"/>
      <protection/>
    </xf>
    <xf numFmtId="177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187" fontId="6" fillId="0" borderId="58" xfId="0" applyNumberFormat="1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 applyProtection="1">
      <alignment horizontal="right" vertical="center"/>
      <protection locked="0"/>
    </xf>
    <xf numFmtId="187" fontId="6" fillId="0" borderId="83" xfId="0" applyNumberFormat="1" applyFont="1" applyFill="1" applyBorder="1" applyAlignment="1">
      <alignment horizontal="right" vertical="center"/>
    </xf>
    <xf numFmtId="187" fontId="6" fillId="0" borderId="84" xfId="0" applyNumberFormat="1" applyFont="1" applyFill="1" applyBorder="1" applyAlignment="1">
      <alignment horizontal="right" vertical="center"/>
    </xf>
    <xf numFmtId="177" fontId="6" fillId="0" borderId="89" xfId="0" applyNumberFormat="1" applyFont="1" applyFill="1" applyBorder="1" applyAlignment="1">
      <alignment horizontal="center" vertical="center"/>
    </xf>
    <xf numFmtId="177" fontId="6" fillId="0" borderId="90" xfId="0" applyNumberFormat="1" applyFont="1" applyFill="1" applyBorder="1" applyAlignment="1">
      <alignment horizontal="center" vertical="center"/>
    </xf>
    <xf numFmtId="177" fontId="6" fillId="0" borderId="91" xfId="0" applyNumberFormat="1" applyFont="1" applyFill="1" applyBorder="1" applyAlignment="1">
      <alignment horizontal="center" vertical="center" wrapText="1"/>
    </xf>
    <xf numFmtId="181" fontId="6" fillId="0" borderId="56" xfId="0" applyNumberFormat="1" applyFont="1" applyBorder="1" applyAlignment="1" applyProtection="1">
      <alignment horizontal="center" vertical="center"/>
      <protection/>
    </xf>
    <xf numFmtId="177" fontId="15" fillId="0" borderId="37" xfId="0" applyNumberFormat="1" applyFont="1" applyFill="1" applyBorder="1" applyAlignment="1">
      <alignment horizontal="center" vertical="center" wrapText="1" shrinkToFit="1"/>
    </xf>
    <xf numFmtId="177" fontId="6" fillId="0" borderId="37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15" fillId="0" borderId="92" xfId="0" applyNumberFormat="1" applyFont="1" applyFill="1" applyBorder="1" applyAlignment="1">
      <alignment horizontal="center" vertical="center" wrapText="1"/>
    </xf>
    <xf numFmtId="177" fontId="6" fillId="0" borderId="93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 applyProtection="1">
      <alignment horizontal="right" vertical="center"/>
      <protection/>
    </xf>
    <xf numFmtId="177" fontId="6" fillId="0" borderId="37" xfId="0" applyNumberFormat="1" applyFont="1" applyFill="1" applyBorder="1" applyAlignment="1" applyProtection="1">
      <alignment horizontal="right" vertical="center"/>
      <protection locked="0"/>
    </xf>
    <xf numFmtId="177" fontId="6" fillId="0" borderId="57" xfId="0" applyNumberFormat="1" applyFont="1" applyFill="1" applyBorder="1" applyAlignment="1">
      <alignment horizontal="right" vertical="center"/>
    </xf>
    <xf numFmtId="177" fontId="6" fillId="0" borderId="20" xfId="0" applyNumberFormat="1" applyFont="1" applyBorder="1" applyAlignment="1" applyProtection="1">
      <alignment horizontal="right" vertical="center"/>
      <protection/>
    </xf>
    <xf numFmtId="177" fontId="6" fillId="0" borderId="57" xfId="0" applyNumberFormat="1" applyFont="1" applyBorder="1" applyAlignment="1" applyProtection="1">
      <alignment horizontal="right" vertical="center"/>
      <protection/>
    </xf>
    <xf numFmtId="177" fontId="6" fillId="0" borderId="86" xfId="0" applyNumberFormat="1" applyFont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  <protection/>
    </xf>
    <xf numFmtId="177" fontId="6" fillId="0" borderId="58" xfId="0" applyNumberFormat="1" applyFont="1" applyFill="1" applyBorder="1" applyAlignment="1" applyProtection="1">
      <alignment horizontal="right" vertical="center"/>
      <protection locked="0"/>
    </xf>
    <xf numFmtId="177" fontId="6" fillId="0" borderId="94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95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right" vertical="center"/>
    </xf>
    <xf numFmtId="177" fontId="6" fillId="0" borderId="96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66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72" xfId="0" applyNumberFormat="1" applyFont="1" applyFill="1" applyBorder="1" applyAlignment="1">
      <alignment horizontal="right" vertical="center"/>
    </xf>
    <xf numFmtId="187" fontId="6" fillId="0" borderId="60" xfId="0" applyNumberFormat="1" applyFont="1" applyFill="1" applyBorder="1" applyAlignment="1">
      <alignment horizontal="right" vertical="center"/>
    </xf>
    <xf numFmtId="187" fontId="6" fillId="33" borderId="38" xfId="0" applyNumberFormat="1" applyFont="1" applyFill="1" applyBorder="1" applyAlignment="1">
      <alignment horizontal="right" vertical="center"/>
    </xf>
    <xf numFmtId="187" fontId="6" fillId="0" borderId="95" xfId="0" applyNumberFormat="1" applyFont="1" applyFill="1" applyBorder="1" applyAlignment="1">
      <alignment horizontal="center" vertical="center" wrapText="1" shrinkToFit="1"/>
    </xf>
    <xf numFmtId="187" fontId="6" fillId="0" borderId="35" xfId="0" applyNumberFormat="1" applyFont="1" applyFill="1" applyBorder="1" applyAlignment="1">
      <alignment horizontal="center" vertical="center" wrapText="1" shrinkToFit="1"/>
    </xf>
    <xf numFmtId="187" fontId="6" fillId="0" borderId="96" xfId="0" applyNumberFormat="1" applyFont="1" applyFill="1" applyBorder="1" applyAlignment="1">
      <alignment horizontal="center" vertical="center" wrapText="1"/>
    </xf>
    <xf numFmtId="187" fontId="14" fillId="0" borderId="96" xfId="0" applyNumberFormat="1" applyFont="1" applyFill="1" applyBorder="1" applyAlignment="1">
      <alignment horizontal="center" vertical="center" wrapText="1" shrinkToFit="1"/>
    </xf>
    <xf numFmtId="187" fontId="15" fillId="0" borderId="96" xfId="0" applyNumberFormat="1" applyFont="1" applyFill="1" applyBorder="1" applyAlignment="1">
      <alignment horizontal="center" vertical="center" wrapText="1" shrinkToFit="1"/>
    </xf>
    <xf numFmtId="187" fontId="6" fillId="0" borderId="96" xfId="0" applyNumberFormat="1" applyFont="1" applyFill="1" applyBorder="1" applyAlignment="1">
      <alignment horizontal="center" vertical="center" wrapText="1" shrinkToFit="1"/>
    </xf>
    <xf numFmtId="187" fontId="13" fillId="0" borderId="96" xfId="0" applyNumberFormat="1" applyFont="1" applyFill="1" applyBorder="1" applyAlignment="1">
      <alignment horizontal="center" vertical="center" wrapText="1" shrinkToFit="1"/>
    </xf>
    <xf numFmtId="187" fontId="15" fillId="0" borderId="62" xfId="0" applyNumberFormat="1" applyFont="1" applyFill="1" applyBorder="1" applyAlignment="1" applyProtection="1">
      <alignment horizontal="center" vertical="center" wrapText="1" shrinkToFit="1"/>
      <protection/>
    </xf>
    <xf numFmtId="187" fontId="6" fillId="0" borderId="35" xfId="0" applyNumberFormat="1" applyFont="1" applyFill="1" applyBorder="1" applyAlignment="1">
      <alignment horizontal="center" vertical="center" wrapText="1"/>
    </xf>
    <xf numFmtId="187" fontId="15" fillId="0" borderId="35" xfId="0" applyNumberFormat="1" applyFont="1" applyFill="1" applyBorder="1" applyAlignment="1">
      <alignment horizontal="center" vertical="center" wrapText="1" shrinkToFit="1"/>
    </xf>
    <xf numFmtId="187" fontId="14" fillId="0" borderId="0" xfId="0" applyNumberFormat="1" applyFont="1" applyFill="1" applyBorder="1" applyAlignment="1">
      <alignment horizontal="center" vertical="center" wrapText="1" shrinkToFit="1"/>
    </xf>
    <xf numFmtId="187" fontId="62" fillId="0" borderId="60" xfId="0" applyNumberFormat="1" applyFont="1" applyFill="1" applyBorder="1" applyAlignment="1">
      <alignment horizontal="right" vertical="center"/>
    </xf>
    <xf numFmtId="187" fontId="6" fillId="33" borderId="54" xfId="0" applyNumberFormat="1" applyFont="1" applyFill="1" applyBorder="1" applyAlignment="1" applyProtection="1">
      <alignment horizontal="right" vertical="center"/>
      <protection locked="0"/>
    </xf>
    <xf numFmtId="187" fontId="6" fillId="33" borderId="53" xfId="0" applyNumberFormat="1" applyFont="1" applyFill="1" applyBorder="1" applyAlignment="1" applyProtection="1">
      <alignment horizontal="right" vertical="center"/>
      <protection locked="0"/>
    </xf>
    <xf numFmtId="187" fontId="6" fillId="33" borderId="55" xfId="0" applyNumberFormat="1" applyFont="1" applyFill="1" applyBorder="1" applyAlignment="1" applyProtection="1">
      <alignment horizontal="right" vertical="center"/>
      <protection locked="0"/>
    </xf>
    <xf numFmtId="187" fontId="6" fillId="33" borderId="93" xfId="0" applyNumberFormat="1" applyFont="1" applyFill="1" applyBorder="1" applyAlignment="1">
      <alignment horizontal="right" vertical="center"/>
    </xf>
    <xf numFmtId="187" fontId="6" fillId="33" borderId="55" xfId="0" applyNumberFormat="1" applyFont="1" applyFill="1" applyBorder="1" applyAlignment="1" applyProtection="1">
      <alignment horizontal="right" vertical="center"/>
      <protection/>
    </xf>
    <xf numFmtId="187" fontId="6" fillId="33" borderId="81" xfId="0" applyNumberFormat="1" applyFont="1" applyFill="1" applyBorder="1" applyAlignment="1" applyProtection="1">
      <alignment horizontal="right" vertical="center"/>
      <protection/>
    </xf>
    <xf numFmtId="187" fontId="6" fillId="33" borderId="37" xfId="0" applyNumberFormat="1" applyFont="1" applyFill="1" applyBorder="1" applyAlignment="1" applyProtection="1">
      <alignment horizontal="right" vertical="center"/>
      <protection locked="0"/>
    </xf>
    <xf numFmtId="187" fontId="6" fillId="33" borderId="85" xfId="0" applyNumberFormat="1" applyFont="1" applyFill="1" applyBorder="1" applyAlignment="1" applyProtection="1">
      <alignment horizontal="right" vertical="center"/>
      <protection locked="0"/>
    </xf>
    <xf numFmtId="187" fontId="6" fillId="33" borderId="43" xfId="0" applyNumberFormat="1" applyFont="1" applyFill="1" applyBorder="1" applyAlignment="1" applyProtection="1">
      <alignment horizontal="right" vertical="center"/>
      <protection locked="0"/>
    </xf>
    <xf numFmtId="187" fontId="6" fillId="33" borderId="44" xfId="0" applyNumberFormat="1" applyFont="1" applyFill="1" applyBorder="1" applyAlignment="1" applyProtection="1">
      <alignment horizontal="right" vertical="center"/>
      <protection locked="0"/>
    </xf>
    <xf numFmtId="187" fontId="6" fillId="33" borderId="94" xfId="0" applyNumberFormat="1" applyFont="1" applyFill="1" applyBorder="1" applyAlignment="1">
      <alignment horizontal="right" vertical="center"/>
    </xf>
    <xf numFmtId="187" fontId="6" fillId="33" borderId="44" xfId="0" applyNumberFormat="1" applyFont="1" applyFill="1" applyBorder="1" applyAlignment="1" applyProtection="1">
      <alignment horizontal="right" vertical="center"/>
      <protection/>
    </xf>
    <xf numFmtId="187" fontId="6" fillId="33" borderId="51" xfId="0" applyNumberFormat="1" applyFont="1" applyFill="1" applyBorder="1" applyAlignment="1" applyProtection="1">
      <alignment horizontal="right" vertical="center"/>
      <protection/>
    </xf>
    <xf numFmtId="187" fontId="6" fillId="33" borderId="27" xfId="0" applyNumberFormat="1" applyFont="1" applyFill="1" applyBorder="1" applyAlignment="1" applyProtection="1">
      <alignment horizontal="right" vertical="center"/>
      <protection locked="0"/>
    </xf>
    <xf numFmtId="187" fontId="6" fillId="33" borderId="46" xfId="0" applyNumberFormat="1" applyFont="1" applyFill="1" applyBorder="1" applyAlignment="1" applyProtection="1">
      <alignment horizontal="right" vertical="center"/>
      <protection locked="0"/>
    </xf>
    <xf numFmtId="187" fontId="6" fillId="33" borderId="14" xfId="0" applyNumberFormat="1" applyFont="1" applyFill="1" applyBorder="1" applyAlignment="1">
      <alignment horizontal="right" vertical="center"/>
    </xf>
    <xf numFmtId="187" fontId="6" fillId="33" borderId="47" xfId="0" applyNumberFormat="1" applyFont="1" applyFill="1" applyBorder="1" applyAlignment="1">
      <alignment horizontal="right" vertical="center"/>
    </xf>
    <xf numFmtId="187" fontId="6" fillId="33" borderId="23" xfId="0" applyNumberFormat="1" applyFont="1" applyFill="1" applyBorder="1" applyAlignment="1">
      <alignment horizontal="right" vertical="center"/>
    </xf>
    <xf numFmtId="187" fontId="6" fillId="33" borderId="26" xfId="0" applyNumberFormat="1" applyFont="1" applyFill="1" applyBorder="1" applyAlignment="1">
      <alignment horizontal="right" vertical="center"/>
    </xf>
    <xf numFmtId="187" fontId="6" fillId="33" borderId="18" xfId="0" applyNumberFormat="1" applyFont="1" applyFill="1" applyBorder="1" applyAlignment="1">
      <alignment horizontal="right" vertical="center"/>
    </xf>
    <xf numFmtId="187" fontId="6" fillId="33" borderId="48" xfId="0" applyNumberFormat="1" applyFont="1" applyFill="1" applyBorder="1" applyAlignment="1">
      <alignment horizontal="right" vertical="center"/>
    </xf>
    <xf numFmtId="187" fontId="6" fillId="33" borderId="52" xfId="0" applyNumberFormat="1" applyFont="1" applyFill="1" applyBorder="1" applyAlignment="1">
      <alignment horizontal="right" vertical="center"/>
    </xf>
    <xf numFmtId="187" fontId="6" fillId="33" borderId="47" xfId="0" applyNumberFormat="1" applyFont="1" applyFill="1" applyBorder="1" applyAlignment="1" applyProtection="1">
      <alignment horizontal="right" vertical="center"/>
      <protection locked="0"/>
    </xf>
    <xf numFmtId="187" fontId="6" fillId="33" borderId="17" xfId="0" applyNumberFormat="1" applyFont="1" applyFill="1" applyBorder="1" applyAlignment="1" applyProtection="1">
      <alignment horizontal="right" vertical="center"/>
      <protection/>
    </xf>
    <xf numFmtId="187" fontId="6" fillId="33" borderId="52" xfId="0" applyNumberFormat="1" applyFont="1" applyFill="1" applyBorder="1" applyAlignment="1" applyProtection="1">
      <alignment horizontal="right" vertical="center"/>
      <protection/>
    </xf>
    <xf numFmtId="187" fontId="6" fillId="33" borderId="18" xfId="0" applyNumberFormat="1" applyFont="1" applyFill="1" applyBorder="1" applyAlignment="1" applyProtection="1">
      <alignment horizontal="right" vertical="center"/>
      <protection/>
    </xf>
    <xf numFmtId="187" fontId="6" fillId="33" borderId="72" xfId="0" applyNumberFormat="1" applyFont="1" applyFill="1" applyBorder="1" applyAlignment="1" applyProtection="1">
      <alignment horizontal="right" vertical="center"/>
      <protection/>
    </xf>
    <xf numFmtId="187" fontId="6" fillId="33" borderId="71" xfId="0" applyNumberFormat="1" applyFont="1" applyFill="1" applyBorder="1" applyAlignment="1">
      <alignment horizontal="right" vertical="center"/>
    </xf>
    <xf numFmtId="187" fontId="6" fillId="33" borderId="69" xfId="0" applyNumberFormat="1" applyFont="1" applyFill="1" applyBorder="1" applyAlignment="1">
      <alignment horizontal="right" vertical="center"/>
    </xf>
    <xf numFmtId="187" fontId="6" fillId="33" borderId="70" xfId="0" applyNumberFormat="1" applyFont="1" applyFill="1" applyBorder="1" applyAlignment="1">
      <alignment horizontal="right" vertical="center"/>
    </xf>
    <xf numFmtId="187" fontId="6" fillId="33" borderId="97" xfId="0" applyNumberFormat="1" applyFont="1" applyFill="1" applyBorder="1" applyAlignment="1">
      <alignment horizontal="right" vertical="center"/>
    </xf>
    <xf numFmtId="187" fontId="6" fillId="33" borderId="42" xfId="0" applyNumberFormat="1" applyFont="1" applyFill="1" applyBorder="1" applyAlignment="1" applyProtection="1">
      <alignment horizontal="right" vertical="center"/>
      <protection locked="0"/>
    </xf>
    <xf numFmtId="181" fontId="62" fillId="33" borderId="14" xfId="0" applyNumberFormat="1" applyFont="1" applyFill="1" applyBorder="1" applyAlignment="1" applyProtection="1">
      <alignment horizontal="center" vertical="center" shrinkToFit="1"/>
      <protection/>
    </xf>
    <xf numFmtId="187" fontId="6" fillId="33" borderId="39" xfId="0" applyNumberFormat="1" applyFont="1" applyFill="1" applyBorder="1" applyAlignment="1">
      <alignment horizontal="right" vertical="center"/>
    </xf>
    <xf numFmtId="187" fontId="6" fillId="33" borderId="43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horizontal="center" vertical="center"/>
    </xf>
    <xf numFmtId="181" fontId="6" fillId="0" borderId="42" xfId="0" applyNumberFormat="1" applyFont="1" applyFill="1" applyBorder="1" applyAlignment="1">
      <alignment horizontal="center" vertical="center"/>
    </xf>
    <xf numFmtId="190" fontId="6" fillId="33" borderId="38" xfId="0" applyNumberFormat="1" applyFont="1" applyFill="1" applyBorder="1" applyAlignment="1" applyProtection="1">
      <alignment horizontal="right" vertical="center"/>
      <protection locked="0"/>
    </xf>
    <xf numFmtId="190" fontId="6" fillId="33" borderId="39" xfId="0" applyNumberFormat="1" applyFont="1" applyFill="1" applyBorder="1" applyAlignment="1" applyProtection="1">
      <alignment horizontal="right" vertical="center"/>
      <protection locked="0"/>
    </xf>
    <xf numFmtId="187" fontId="6" fillId="33" borderId="40" xfId="0" applyNumberFormat="1" applyFont="1" applyFill="1" applyBorder="1" applyAlignment="1" applyProtection="1">
      <alignment horizontal="right" vertical="center"/>
      <protection locked="0"/>
    </xf>
    <xf numFmtId="187" fontId="6" fillId="33" borderId="49" xfId="0" applyNumberFormat="1" applyFont="1" applyFill="1" applyBorder="1" applyAlignment="1">
      <alignment horizontal="right" vertical="center"/>
    </xf>
    <xf numFmtId="187" fontId="6" fillId="33" borderId="39" xfId="0" applyNumberFormat="1" applyFont="1" applyFill="1" applyBorder="1" applyAlignment="1" applyProtection="1">
      <alignment horizontal="right" vertical="center"/>
      <protection locked="0"/>
    </xf>
    <xf numFmtId="187" fontId="6" fillId="33" borderId="40" xfId="0" applyNumberFormat="1" applyFont="1" applyFill="1" applyBorder="1" applyAlignment="1" applyProtection="1">
      <alignment horizontal="right" vertical="center"/>
      <protection/>
    </xf>
    <xf numFmtId="187" fontId="6" fillId="33" borderId="50" xfId="0" applyNumberFormat="1" applyFont="1" applyFill="1" applyBorder="1" applyAlignment="1" applyProtection="1">
      <alignment horizontal="right" vertical="center"/>
      <protection/>
    </xf>
    <xf numFmtId="187" fontId="6" fillId="33" borderId="28" xfId="0" applyNumberFormat="1" applyFont="1" applyFill="1" applyBorder="1" applyAlignment="1" applyProtection="1">
      <alignment horizontal="right" vertical="center"/>
      <protection locked="0"/>
    </xf>
    <xf numFmtId="187" fontId="6" fillId="33" borderId="74" xfId="0" applyNumberFormat="1" applyFont="1" applyFill="1" applyBorder="1" applyAlignment="1" applyProtection="1">
      <alignment horizontal="right" vertical="center"/>
      <protection locked="0"/>
    </xf>
    <xf numFmtId="177" fontId="6" fillId="0" borderId="51" xfId="0" applyNumberFormat="1" applyFont="1" applyBorder="1" applyAlignment="1" applyProtection="1">
      <alignment horizontal="center" vertical="center"/>
      <protection locked="0"/>
    </xf>
    <xf numFmtId="181" fontId="6" fillId="0" borderId="33" xfId="0" applyNumberFormat="1" applyFont="1" applyFill="1" applyBorder="1" applyAlignment="1" applyProtection="1">
      <alignment horizontal="center" vertical="center"/>
      <protection/>
    </xf>
    <xf numFmtId="181" fontId="6" fillId="0" borderId="34" xfId="0" applyNumberFormat="1" applyFont="1" applyFill="1" applyBorder="1" applyAlignment="1">
      <alignment horizontal="center" vertical="center" wrapText="1"/>
    </xf>
    <xf numFmtId="187" fontId="6" fillId="33" borderId="74" xfId="0" applyNumberFormat="1" applyFont="1" applyFill="1" applyBorder="1" applyAlignment="1" applyProtection="1">
      <alignment vertical="center"/>
      <protection/>
    </xf>
    <xf numFmtId="187" fontId="6" fillId="33" borderId="46" xfId="0" applyNumberFormat="1" applyFont="1" applyFill="1" applyBorder="1" applyAlignment="1" applyProtection="1">
      <alignment vertical="center"/>
      <protection/>
    </xf>
    <xf numFmtId="187" fontId="6" fillId="33" borderId="72" xfId="0" applyNumberFormat="1" applyFont="1" applyFill="1" applyBorder="1" applyAlignment="1" applyProtection="1">
      <alignment vertical="center"/>
      <protection/>
    </xf>
    <xf numFmtId="187" fontId="6" fillId="33" borderId="78" xfId="0" applyNumberFormat="1" applyFont="1" applyFill="1" applyBorder="1" applyAlignment="1" applyProtection="1">
      <alignment vertical="center"/>
      <protection/>
    </xf>
    <xf numFmtId="187" fontId="6" fillId="33" borderId="86" xfId="0" applyNumberFormat="1" applyFont="1" applyFill="1" applyBorder="1" applyAlignment="1" applyProtection="1">
      <alignment vertical="center"/>
      <protection/>
    </xf>
    <xf numFmtId="187" fontId="6" fillId="33" borderId="38" xfId="0" applyNumberFormat="1" applyFont="1" applyFill="1" applyBorder="1" applyAlignment="1" applyProtection="1">
      <alignment vertical="center"/>
      <protection locked="0"/>
    </xf>
    <xf numFmtId="187" fontId="6" fillId="33" borderId="42" xfId="0" applyNumberFormat="1" applyFont="1" applyFill="1" applyBorder="1" applyAlignment="1" applyProtection="1">
      <alignment vertical="center"/>
      <protection locked="0"/>
    </xf>
    <xf numFmtId="187" fontId="6" fillId="33" borderId="75" xfId="0" applyNumberFormat="1" applyFont="1" applyFill="1" applyBorder="1" applyAlignment="1" applyProtection="1">
      <alignment vertical="center"/>
      <protection locked="0"/>
    </xf>
    <xf numFmtId="187" fontId="6" fillId="33" borderId="59" xfId="0" applyNumberFormat="1" applyFont="1" applyFill="1" applyBorder="1" applyAlignment="1" applyProtection="1">
      <alignment vertical="center"/>
      <protection/>
    </xf>
    <xf numFmtId="181" fontId="18" fillId="0" borderId="98" xfId="0" applyNumberFormat="1" applyFont="1" applyBorder="1" applyAlignment="1">
      <alignment horizontal="center" vertical="center"/>
    </xf>
    <xf numFmtId="181" fontId="6" fillId="0" borderId="74" xfId="0" applyNumberFormat="1" applyFont="1" applyFill="1" applyBorder="1" applyAlignment="1">
      <alignment horizontal="right" vertical="center"/>
    </xf>
    <xf numFmtId="181" fontId="6" fillId="0" borderId="72" xfId="0" applyNumberFormat="1" applyFont="1" applyFill="1" applyBorder="1" applyAlignment="1" applyProtection="1">
      <alignment horizontal="right" vertical="center"/>
      <protection/>
    </xf>
    <xf numFmtId="181" fontId="6" fillId="0" borderId="78" xfId="0" applyNumberFormat="1" applyFont="1" applyFill="1" applyBorder="1" applyAlignment="1">
      <alignment horizontal="right" vertical="center"/>
    </xf>
    <xf numFmtId="181" fontId="6" fillId="0" borderId="46" xfId="0" applyNumberFormat="1" applyFont="1" applyFill="1" applyBorder="1" applyAlignment="1">
      <alignment horizontal="right" vertical="center"/>
    </xf>
    <xf numFmtId="181" fontId="6" fillId="0" borderId="86" xfId="0" applyNumberFormat="1" applyFont="1" applyFill="1" applyBorder="1" applyAlignment="1" applyProtection="1">
      <alignment horizontal="right" vertical="center"/>
      <protection/>
    </xf>
    <xf numFmtId="181" fontId="6" fillId="0" borderId="85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 applyProtection="1">
      <alignment horizontal="right" vertical="center"/>
      <protection/>
    </xf>
    <xf numFmtId="181" fontId="6" fillId="0" borderId="76" xfId="0" applyNumberFormat="1" applyFont="1" applyFill="1" applyBorder="1" applyAlignment="1" applyProtection="1">
      <alignment horizontal="right" vertical="center"/>
      <protection/>
    </xf>
    <xf numFmtId="181" fontId="6" fillId="0" borderId="55" xfId="0" applyNumberFormat="1" applyFont="1" applyFill="1" applyBorder="1" applyAlignment="1" applyProtection="1">
      <alignment horizontal="right" vertical="center"/>
      <protection/>
    </xf>
    <xf numFmtId="181" fontId="6" fillId="0" borderId="44" xfId="0" applyNumberFormat="1" applyFont="1" applyFill="1" applyBorder="1" applyAlignment="1" applyProtection="1">
      <alignment horizontal="right" vertical="center"/>
      <protection/>
    </xf>
    <xf numFmtId="181" fontId="6" fillId="0" borderId="24" xfId="0" applyNumberFormat="1" applyFont="1" applyFill="1" applyBorder="1" applyAlignment="1">
      <alignment horizontal="center" vertical="center" wrapText="1" shrinkToFit="1"/>
    </xf>
    <xf numFmtId="187" fontId="6" fillId="0" borderId="10" xfId="0" applyNumberFormat="1" applyFont="1" applyFill="1" applyBorder="1" applyAlignment="1">
      <alignment horizontal="center" vertical="center" wrapText="1" shrinkToFit="1"/>
    </xf>
    <xf numFmtId="177" fontId="6" fillId="0" borderId="50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17" xfId="0" applyNumberFormat="1" applyFont="1" applyFill="1" applyBorder="1" applyAlignment="1">
      <alignment horizontal="center" vertical="center"/>
    </xf>
    <xf numFmtId="181" fontId="15" fillId="0" borderId="1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0" xfId="0" applyNumberFormat="1" applyFont="1" applyFill="1" applyBorder="1" applyAlignment="1">
      <alignment horizontal="right" vertical="center"/>
    </xf>
    <xf numFmtId="181" fontId="62" fillId="33" borderId="28" xfId="0" applyNumberFormat="1" applyFont="1" applyFill="1" applyBorder="1" applyAlignment="1">
      <alignment horizontal="center" vertical="center"/>
    </xf>
    <xf numFmtId="187" fontId="62" fillId="33" borderId="39" xfId="0" applyNumberFormat="1" applyFont="1" applyFill="1" applyBorder="1" applyAlignment="1">
      <alignment horizontal="right" vertical="center"/>
    </xf>
    <xf numFmtId="187" fontId="62" fillId="33" borderId="40" xfId="0" applyNumberFormat="1" applyFont="1" applyFill="1" applyBorder="1" applyAlignment="1">
      <alignment horizontal="right" vertical="center"/>
    </xf>
    <xf numFmtId="187" fontId="62" fillId="33" borderId="39" xfId="0" applyNumberFormat="1" applyFont="1" applyFill="1" applyBorder="1" applyAlignment="1" applyProtection="1">
      <alignment horizontal="right" vertical="center"/>
      <protection/>
    </xf>
    <xf numFmtId="187" fontId="62" fillId="33" borderId="40" xfId="0" applyNumberFormat="1" applyFont="1" applyFill="1" applyBorder="1" applyAlignment="1" applyProtection="1">
      <alignment horizontal="right" vertical="center"/>
      <protection/>
    </xf>
    <xf numFmtId="187" fontId="62" fillId="33" borderId="28" xfId="0" applyNumberFormat="1" applyFont="1" applyFill="1" applyBorder="1" applyAlignment="1">
      <alignment horizontal="right" vertical="center"/>
    </xf>
    <xf numFmtId="187" fontId="62" fillId="33" borderId="28" xfId="0" applyNumberFormat="1" applyFont="1" applyFill="1" applyBorder="1" applyAlignment="1" applyProtection="1">
      <alignment horizontal="right" vertical="center"/>
      <protection locked="0"/>
    </xf>
    <xf numFmtId="177" fontId="62" fillId="33" borderId="21" xfId="0" applyNumberFormat="1" applyFont="1" applyFill="1" applyBorder="1" applyAlignment="1">
      <alignment horizontal="center" vertical="center"/>
    </xf>
    <xf numFmtId="187" fontId="62" fillId="33" borderId="48" xfId="0" applyNumberFormat="1" applyFont="1" applyFill="1" applyBorder="1" applyAlignment="1">
      <alignment horizontal="right" vertical="center"/>
    </xf>
    <xf numFmtId="187" fontId="62" fillId="33" borderId="14" xfId="0" applyNumberFormat="1" applyFont="1" applyFill="1" applyBorder="1" applyAlignment="1">
      <alignment horizontal="right" vertical="center"/>
    </xf>
    <xf numFmtId="187" fontId="62" fillId="33" borderId="47" xfId="0" applyNumberFormat="1" applyFont="1" applyFill="1" applyBorder="1" applyAlignment="1">
      <alignment horizontal="right" vertical="center"/>
    </xf>
    <xf numFmtId="187" fontId="62" fillId="33" borderId="23" xfId="0" applyNumberFormat="1" applyFont="1" applyFill="1" applyBorder="1" applyAlignment="1">
      <alignment horizontal="right" vertical="center"/>
    </xf>
    <xf numFmtId="187" fontId="62" fillId="33" borderId="18" xfId="0" applyNumberFormat="1" applyFont="1" applyFill="1" applyBorder="1" applyAlignment="1">
      <alignment horizontal="right" vertical="center"/>
    </xf>
    <xf numFmtId="181" fontId="6" fillId="0" borderId="67" xfId="0" applyNumberFormat="1" applyFont="1" applyFill="1" applyBorder="1" applyAlignment="1">
      <alignment horizontal="center" vertical="center"/>
    </xf>
    <xf numFmtId="181" fontId="6" fillId="0" borderId="81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45" xfId="0" applyNumberFormat="1" applyFont="1" applyFill="1" applyBorder="1" applyAlignment="1">
      <alignment horizontal="center" vertical="center"/>
    </xf>
    <xf numFmtId="181" fontId="6" fillId="0" borderId="51" xfId="0" applyNumberFormat="1" applyFont="1" applyFill="1" applyBorder="1" applyAlignment="1">
      <alignment horizontal="center" vertical="center"/>
    </xf>
    <xf numFmtId="177" fontId="0" fillId="0" borderId="94" xfId="0" applyNumberFormat="1" applyFont="1" applyBorder="1" applyAlignment="1" applyProtection="1">
      <alignment horizontal="center" vertical="center"/>
      <protection locked="0"/>
    </xf>
    <xf numFmtId="181" fontId="6" fillId="0" borderId="56" xfId="0" applyNumberFormat="1" applyFont="1" applyFill="1" applyBorder="1" applyAlignment="1" applyProtection="1">
      <alignment horizontal="center" vertical="center"/>
      <protection/>
    </xf>
    <xf numFmtId="181" fontId="6" fillId="0" borderId="51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81" fontId="6" fillId="0" borderId="94" xfId="0" applyNumberFormat="1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 applyProtection="1">
      <alignment horizontal="center" vertical="center"/>
      <protection locked="0"/>
    </xf>
    <xf numFmtId="177" fontId="6" fillId="0" borderId="81" xfId="0" applyNumberFormat="1" applyFont="1" applyFill="1" applyBorder="1" applyAlignment="1" applyProtection="1">
      <alignment horizontal="center" vertical="center"/>
      <protection locked="0"/>
    </xf>
    <xf numFmtId="177" fontId="6" fillId="0" borderId="30" xfId="0" applyNumberFormat="1" applyFont="1" applyFill="1" applyBorder="1" applyAlignment="1" applyProtection="1">
      <alignment horizontal="center" vertical="center"/>
      <protection locked="0"/>
    </xf>
    <xf numFmtId="181" fontId="6" fillId="0" borderId="56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 applyProtection="1">
      <alignment horizontal="center" vertical="center"/>
      <protection locked="0"/>
    </xf>
    <xf numFmtId="177" fontId="6" fillId="0" borderId="94" xfId="0" applyNumberFormat="1" applyFont="1" applyFill="1" applyBorder="1" applyAlignment="1" applyProtection="1">
      <alignment horizontal="center" vertical="center"/>
      <protection locked="0"/>
    </xf>
    <xf numFmtId="181" fontId="6" fillId="0" borderId="25" xfId="0" applyNumberFormat="1" applyFont="1" applyFill="1" applyBorder="1" applyAlignment="1" applyProtection="1">
      <alignment horizontal="center" vertical="center"/>
      <protection/>
    </xf>
    <xf numFmtId="181" fontId="6" fillId="0" borderId="31" xfId="0" applyNumberFormat="1" applyFont="1" applyFill="1" applyBorder="1" applyAlignment="1" applyProtection="1">
      <alignment horizontal="center" vertical="center"/>
      <protection/>
    </xf>
    <xf numFmtId="181" fontId="6" fillId="0" borderId="30" xfId="0" applyNumberFormat="1" applyFont="1" applyFill="1" applyBorder="1" applyAlignment="1" applyProtection="1">
      <alignment horizontal="center" vertical="center"/>
      <protection/>
    </xf>
    <xf numFmtId="181" fontId="6" fillId="0" borderId="4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51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94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 locked="0"/>
    </xf>
    <xf numFmtId="177" fontId="6" fillId="0" borderId="31" xfId="0" applyNumberFormat="1" applyFont="1" applyFill="1" applyBorder="1" applyAlignment="1" applyProtection="1">
      <alignment horizontal="center" vertical="center"/>
      <protection locked="0"/>
    </xf>
    <xf numFmtId="181" fontId="6" fillId="0" borderId="33" xfId="0" applyNumberFormat="1" applyFont="1" applyFill="1" applyBorder="1" applyAlignment="1">
      <alignment horizontal="center" vertical="center" wrapText="1"/>
    </xf>
    <xf numFmtId="181" fontId="6" fillId="0" borderId="34" xfId="0" applyNumberFormat="1" applyFont="1" applyFill="1" applyBorder="1" applyAlignment="1">
      <alignment horizontal="center" vertical="center" wrapText="1"/>
    </xf>
    <xf numFmtId="181" fontId="62" fillId="0" borderId="83" xfId="0" applyNumberFormat="1" applyFont="1" applyFill="1" applyBorder="1" applyAlignment="1" applyProtection="1">
      <alignment horizontal="center" vertical="center" shrinkToFit="1"/>
      <protection/>
    </xf>
    <xf numFmtId="181" fontId="62" fillId="0" borderId="57" xfId="0" applyNumberFormat="1" applyFont="1" applyFill="1" applyBorder="1" applyAlignment="1" applyProtection="1">
      <alignment horizontal="center" vertical="center" shrinkToFit="1"/>
      <protection/>
    </xf>
    <xf numFmtId="17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62" fillId="0" borderId="61" xfId="0" applyNumberFormat="1" applyFont="1" applyFill="1" applyBorder="1" applyAlignment="1" applyProtection="1">
      <alignment horizontal="center" vertical="center" shrinkToFit="1"/>
      <protection/>
    </xf>
    <xf numFmtId="181" fontId="62" fillId="0" borderId="20" xfId="0" applyNumberFormat="1" applyFont="1" applyFill="1" applyBorder="1" applyAlignment="1" applyProtection="1">
      <alignment horizontal="center" vertical="center" shrinkToFit="1"/>
      <protection/>
    </xf>
    <xf numFmtId="181" fontId="62" fillId="0" borderId="13" xfId="0" applyNumberFormat="1" applyFont="1" applyFill="1" applyBorder="1" applyAlignment="1" applyProtection="1">
      <alignment horizontal="center" vertical="center" shrinkToFit="1"/>
      <protection/>
    </xf>
    <xf numFmtId="181" fontId="63" fillId="0" borderId="96" xfId="0" applyNumberFormat="1" applyFont="1" applyFill="1" applyBorder="1" applyAlignment="1">
      <alignment horizontal="center" vertical="center" wrapText="1" shrinkToFit="1"/>
    </xf>
    <xf numFmtId="181" fontId="63" fillId="0" borderId="13" xfId="0" applyNumberFormat="1" applyFont="1" applyFill="1" applyBorder="1" applyAlignment="1">
      <alignment horizontal="center" vertical="center" wrapText="1" shrinkToFit="1"/>
    </xf>
    <xf numFmtId="181" fontId="6" fillId="0" borderId="11" xfId="0" applyNumberFormat="1" applyFont="1" applyFill="1" applyBorder="1" applyAlignment="1" applyProtection="1">
      <alignment horizontal="center" vertical="center" shrinkToFit="1"/>
      <protection/>
    </xf>
    <xf numFmtId="181" fontId="6" fillId="0" borderId="17" xfId="0" applyNumberFormat="1" applyFont="1" applyFill="1" applyBorder="1" applyAlignment="1" applyProtection="1">
      <alignment horizontal="center" vertical="center" shrinkToFit="1"/>
      <protection/>
    </xf>
    <xf numFmtId="181" fontId="62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62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2" fillId="0" borderId="59" xfId="0" applyNumberFormat="1" applyFont="1" applyFill="1" applyBorder="1" applyAlignment="1" applyProtection="1">
      <alignment horizontal="center" vertical="center" wrapText="1"/>
      <protection/>
    </xf>
    <xf numFmtId="181" fontId="62" fillId="0" borderId="36" xfId="0" applyNumberFormat="1" applyFont="1" applyFill="1" applyBorder="1" applyAlignment="1" applyProtection="1">
      <alignment horizontal="center" vertical="center" wrapText="1"/>
      <protection/>
    </xf>
    <xf numFmtId="181" fontId="63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63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>
      <alignment horizontal="center" vertical="center" wrapText="1" shrinkToFit="1"/>
    </xf>
    <xf numFmtId="181" fontId="6" fillId="0" borderId="13" xfId="0" applyNumberFormat="1" applyFont="1" applyFill="1" applyBorder="1" applyAlignment="1">
      <alignment horizontal="center" vertical="center" wrapText="1" shrinkToFit="1"/>
    </xf>
    <xf numFmtId="181" fontId="6" fillId="0" borderId="59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36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 applyProtection="1">
      <alignment horizontal="center" vertical="center" shrinkToFit="1"/>
      <protection/>
    </xf>
    <xf numFmtId="181" fontId="6" fillId="0" borderId="13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center" vertical="center" shrinkToFit="1"/>
    </xf>
    <xf numFmtId="181" fontId="6" fillId="0" borderId="67" xfId="0" applyNumberFormat="1" applyFont="1" applyFill="1" applyBorder="1" applyAlignment="1" applyProtection="1">
      <alignment horizontal="center" vertical="center"/>
      <protection/>
    </xf>
    <xf numFmtId="181" fontId="6" fillId="0" borderId="81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21" xfId="0" applyNumberFormat="1" applyFont="1" applyFill="1" applyBorder="1" applyAlignment="1" applyProtection="1">
      <alignment horizontal="center" vertical="center"/>
      <protection/>
    </xf>
    <xf numFmtId="181" fontId="64" fillId="0" borderId="20" xfId="0" applyNumberFormat="1" applyFont="1" applyFill="1" applyBorder="1" applyAlignment="1" applyProtection="1">
      <alignment horizontal="center" vertical="center" wrapText="1"/>
      <protection/>
    </xf>
    <xf numFmtId="181" fontId="64" fillId="0" borderId="13" xfId="0" applyNumberFormat="1" applyFont="1" applyFill="1" applyBorder="1" applyAlignment="1" applyProtection="1">
      <alignment horizontal="center" vertical="center" wrapText="1"/>
      <protection/>
    </xf>
    <xf numFmtId="181" fontId="62" fillId="0" borderId="20" xfId="0" applyNumberFormat="1" applyFont="1" applyFill="1" applyBorder="1" applyAlignment="1" applyProtection="1">
      <alignment horizontal="center" vertical="center" wrapText="1"/>
      <protection/>
    </xf>
    <xf numFmtId="181" fontId="62" fillId="0" borderId="13" xfId="0" applyNumberFormat="1" applyFont="1" applyFill="1" applyBorder="1" applyAlignment="1" applyProtection="1">
      <alignment horizontal="center" vertical="center" wrapText="1"/>
      <protection/>
    </xf>
    <xf numFmtId="181" fontId="65" fillId="0" borderId="20" xfId="0" applyNumberFormat="1" applyFont="1" applyFill="1" applyBorder="1" applyAlignment="1">
      <alignment horizontal="center" vertical="center" wrapText="1"/>
    </xf>
    <xf numFmtId="181" fontId="65" fillId="0" borderId="13" xfId="0" applyNumberFormat="1" applyFont="1" applyFill="1" applyBorder="1" applyAlignment="1">
      <alignment horizontal="center" vertical="center" wrapText="1"/>
    </xf>
    <xf numFmtId="181" fontId="62" fillId="0" borderId="20" xfId="0" applyNumberFormat="1" applyFont="1" applyFill="1" applyBorder="1" applyAlignment="1">
      <alignment horizontal="center" vertical="center" shrinkToFit="1"/>
    </xf>
    <xf numFmtId="181" fontId="62" fillId="0" borderId="13" xfId="0" applyNumberFormat="1" applyFont="1" applyFill="1" applyBorder="1" applyAlignment="1">
      <alignment horizontal="center" vertical="center" shrinkToFit="1"/>
    </xf>
    <xf numFmtId="181" fontId="6" fillId="0" borderId="4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81" fontId="15" fillId="0" borderId="31" xfId="0" applyNumberFormat="1" applyFont="1" applyFill="1" applyBorder="1" applyAlignment="1" applyProtection="1">
      <alignment horizontal="center" vertical="center" wrapText="1"/>
      <protection/>
    </xf>
    <xf numFmtId="181" fontId="15" fillId="0" borderId="3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right" vertical="center"/>
      <protection locked="0"/>
    </xf>
    <xf numFmtId="181" fontId="6" fillId="0" borderId="67" xfId="0" applyNumberFormat="1" applyFont="1" applyFill="1" applyBorder="1" applyAlignment="1" applyProtection="1">
      <alignment horizontal="center" vertical="center" wrapText="1"/>
      <protection/>
    </xf>
    <xf numFmtId="181" fontId="6" fillId="0" borderId="30" xfId="0" applyNumberFormat="1" applyFont="1" applyFill="1" applyBorder="1" applyAlignment="1" applyProtection="1">
      <alignment horizontal="center" vertical="center" wrapText="1"/>
      <protection/>
    </xf>
    <xf numFmtId="181" fontId="15" fillId="0" borderId="67" xfId="0" applyNumberFormat="1" applyFont="1" applyFill="1" applyBorder="1" applyAlignment="1" applyProtection="1">
      <alignment horizontal="center" vertical="center" wrapText="1"/>
      <protection/>
    </xf>
    <xf numFmtId="177" fontId="0" fillId="0" borderId="81" xfId="0" applyNumberFormat="1" applyFont="1" applyBorder="1" applyAlignment="1" applyProtection="1">
      <alignment horizontal="center" vertical="center" wrapText="1"/>
      <protection locked="0"/>
    </xf>
    <xf numFmtId="177" fontId="0" fillId="0" borderId="51" xfId="0" applyNumberFormat="1" applyFont="1" applyBorder="1" applyAlignment="1" applyProtection="1">
      <alignment horizontal="center" vertical="center"/>
      <protection locked="0"/>
    </xf>
    <xf numFmtId="181" fontId="6" fillId="0" borderId="61" xfId="0" applyNumberFormat="1" applyFont="1" applyFill="1" applyBorder="1" applyAlignment="1">
      <alignment horizontal="center" vertical="center"/>
    </xf>
    <xf numFmtId="181" fontId="6" fillId="0" borderId="83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94" xfId="0" applyNumberFormat="1" applyFont="1" applyFill="1" applyBorder="1" applyAlignment="1">
      <alignment horizontal="center" vertical="center"/>
    </xf>
    <xf numFmtId="177" fontId="6" fillId="0" borderId="99" xfId="0" applyNumberFormat="1" applyFont="1" applyFill="1" applyBorder="1" applyAlignment="1">
      <alignment horizontal="center" vertical="center"/>
    </xf>
    <xf numFmtId="177" fontId="6" fillId="0" borderId="100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20</xdr:row>
      <xdr:rowOff>438150</xdr:rowOff>
    </xdr:from>
    <xdr:to>
      <xdr:col>23</xdr:col>
      <xdr:colOff>0</xdr:colOff>
      <xdr:row>20</xdr:row>
      <xdr:rowOff>666750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649950" y="1415415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尾崎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8840450" y="16897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9</xdr:row>
      <xdr:rowOff>438150</xdr:rowOff>
    </xdr:from>
    <xdr:to>
      <xdr:col>26</xdr:col>
      <xdr:colOff>342900</xdr:colOff>
      <xdr:row>9</xdr:row>
      <xdr:rowOff>647700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298275" y="5886450"/>
          <a:ext cx="1266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シードレス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7</xdr:row>
      <xdr:rowOff>438150</xdr:rowOff>
    </xdr:from>
    <xdr:to>
      <xdr:col>16</xdr:col>
      <xdr:colOff>114300</xdr:colOff>
      <xdr:row>7</xdr:row>
      <xdr:rowOff>666750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097125" y="523875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紅陽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31"/>
  <sheetViews>
    <sheetView showOutlineSymbols="0" view="pageBreakPreview" zoomScale="50" zoomScaleNormal="40" zoomScaleSheetLayoutView="50" zoomScalePageLayoutView="0" workbookViewId="0" topLeftCell="G1">
      <selection activeCell="O5" sqref="O5:AF7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32" width="10.625" style="1" customWidth="1"/>
    <col min="33" max="35" width="15.625" style="1" customWidth="1"/>
    <col min="36" max="36" width="1.75390625" style="1" customWidth="1"/>
    <col min="37" max="16384" width="10.75390625" style="1" customWidth="1"/>
  </cols>
  <sheetData>
    <row r="1" spans="34:36" ht="54" customHeight="1">
      <c r="AH1" s="607"/>
      <c r="AI1" s="607"/>
      <c r="AJ1" s="23"/>
    </row>
    <row r="2" ht="54" customHeight="1">
      <c r="B2" s="2" t="s">
        <v>218</v>
      </c>
    </row>
    <row r="3" ht="54" customHeight="1">
      <c r="B3" s="2"/>
    </row>
    <row r="4" spans="2:33" ht="54" customHeight="1" thickBot="1">
      <c r="B4" s="4" t="s">
        <v>134</v>
      </c>
      <c r="C4" s="5"/>
      <c r="AG4" s="6"/>
    </row>
    <row r="5" spans="2:35" ht="54" customHeight="1">
      <c r="B5" s="30"/>
      <c r="C5" s="599" t="s">
        <v>285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1"/>
      <c r="O5" s="609" t="s">
        <v>286</v>
      </c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1"/>
      <c r="AG5" s="30" t="s">
        <v>118</v>
      </c>
      <c r="AH5" s="64" t="s">
        <v>119</v>
      </c>
      <c r="AI5" s="64" t="s">
        <v>120</v>
      </c>
    </row>
    <row r="6" spans="2:35" ht="54" customHeight="1">
      <c r="B6" s="9" t="s">
        <v>0</v>
      </c>
      <c r="C6" s="605" t="s">
        <v>18</v>
      </c>
      <c r="D6" s="606"/>
      <c r="E6" s="606"/>
      <c r="F6" s="606"/>
      <c r="G6" s="606"/>
      <c r="H6" s="606"/>
      <c r="I6" s="602" t="s">
        <v>19</v>
      </c>
      <c r="J6" s="603"/>
      <c r="K6" s="603"/>
      <c r="L6" s="604"/>
      <c r="M6" s="182" t="s">
        <v>25</v>
      </c>
      <c r="N6" s="8"/>
      <c r="O6" s="612" t="s">
        <v>146</v>
      </c>
      <c r="P6" s="603"/>
      <c r="Q6" s="608"/>
      <c r="R6" s="602" t="s">
        <v>28</v>
      </c>
      <c r="S6" s="603"/>
      <c r="T6" s="603"/>
      <c r="U6" s="603"/>
      <c r="V6" s="603"/>
      <c r="W6" s="608"/>
      <c r="X6" s="602" t="s">
        <v>25</v>
      </c>
      <c r="Y6" s="603"/>
      <c r="Z6" s="603"/>
      <c r="AA6" s="603"/>
      <c r="AB6" s="608"/>
      <c r="AC6" s="613" t="s">
        <v>29</v>
      </c>
      <c r="AD6" s="613"/>
      <c r="AE6" s="614"/>
      <c r="AF6" s="8"/>
      <c r="AG6" s="9" t="s">
        <v>49</v>
      </c>
      <c r="AH6" s="65" t="s">
        <v>49</v>
      </c>
      <c r="AI6" s="65" t="s">
        <v>49</v>
      </c>
    </row>
    <row r="7" spans="2:35" ht="54" customHeight="1" thickBot="1">
      <c r="B7" s="32"/>
      <c r="C7" s="171" t="s">
        <v>210</v>
      </c>
      <c r="D7" s="10" t="s">
        <v>84</v>
      </c>
      <c r="E7" s="11" t="s">
        <v>85</v>
      </c>
      <c r="F7" s="12" t="s">
        <v>86</v>
      </c>
      <c r="G7" s="13" t="s">
        <v>87</v>
      </c>
      <c r="H7" s="13" t="s">
        <v>88</v>
      </c>
      <c r="I7" s="14" t="s">
        <v>89</v>
      </c>
      <c r="J7" s="14" t="s">
        <v>90</v>
      </c>
      <c r="K7" s="13" t="s">
        <v>91</v>
      </c>
      <c r="L7" s="13" t="s">
        <v>124</v>
      </c>
      <c r="M7" s="11" t="s">
        <v>42</v>
      </c>
      <c r="N7" s="15" t="s">
        <v>26</v>
      </c>
      <c r="O7" s="230" t="s">
        <v>92</v>
      </c>
      <c r="P7" s="16" t="s">
        <v>67</v>
      </c>
      <c r="Q7" s="101" t="s">
        <v>115</v>
      </c>
      <c r="R7" s="13" t="s">
        <v>93</v>
      </c>
      <c r="S7" s="18" t="s">
        <v>94</v>
      </c>
      <c r="T7" s="18" t="s">
        <v>95</v>
      </c>
      <c r="U7" s="18" t="s">
        <v>125</v>
      </c>
      <c r="V7" s="18" t="s">
        <v>126</v>
      </c>
      <c r="W7" s="51" t="s">
        <v>147</v>
      </c>
      <c r="X7" s="18" t="s">
        <v>96</v>
      </c>
      <c r="Y7" s="183" t="s">
        <v>97</v>
      </c>
      <c r="Z7" s="18" t="s">
        <v>98</v>
      </c>
      <c r="AA7" s="18" t="s">
        <v>99</v>
      </c>
      <c r="AB7" s="19" t="s">
        <v>100</v>
      </c>
      <c r="AC7" s="19" t="s">
        <v>101</v>
      </c>
      <c r="AD7" s="19" t="s">
        <v>102</v>
      </c>
      <c r="AE7" s="51" t="s">
        <v>147</v>
      </c>
      <c r="AF7" s="178" t="s">
        <v>6</v>
      </c>
      <c r="AG7" s="37" t="s">
        <v>148</v>
      </c>
      <c r="AH7" s="66" t="s">
        <v>149</v>
      </c>
      <c r="AI7" s="66" t="s">
        <v>149</v>
      </c>
    </row>
    <row r="8" spans="2:35" ht="54" customHeight="1">
      <c r="B8" s="254" t="s">
        <v>225</v>
      </c>
      <c r="C8" s="267">
        <v>0.3</v>
      </c>
      <c r="D8" s="268"/>
      <c r="E8" s="268">
        <v>1</v>
      </c>
      <c r="F8" s="268">
        <v>0.2</v>
      </c>
      <c r="G8" s="268"/>
      <c r="H8" s="268">
        <v>0.1</v>
      </c>
      <c r="I8" s="268"/>
      <c r="J8" s="268"/>
      <c r="K8" s="268"/>
      <c r="L8" s="268">
        <v>0.5</v>
      </c>
      <c r="M8" s="268"/>
      <c r="N8" s="269">
        <f aca="true" t="shared" si="0" ref="N8:N13">SUM(C8:M8)</f>
        <v>2.1</v>
      </c>
      <c r="O8" s="293"/>
      <c r="P8" s="294"/>
      <c r="Q8" s="296"/>
      <c r="R8" s="294">
        <v>2.4</v>
      </c>
      <c r="S8" s="296">
        <v>2.8</v>
      </c>
      <c r="T8" s="296"/>
      <c r="U8" s="296"/>
      <c r="V8" s="296"/>
      <c r="W8" s="296"/>
      <c r="X8" s="296"/>
      <c r="Y8" s="296"/>
      <c r="Z8" s="296"/>
      <c r="AA8" s="296"/>
      <c r="AB8" s="296">
        <v>0.1</v>
      </c>
      <c r="AC8" s="296">
        <v>0.1</v>
      </c>
      <c r="AD8" s="296"/>
      <c r="AE8" s="296"/>
      <c r="AF8" s="295">
        <f aca="true" t="shared" si="1" ref="AF8:AF29">SUM(O8:AE8)</f>
        <v>5.399999999999999</v>
      </c>
      <c r="AG8" s="271">
        <f aca="true" t="shared" si="2" ref="AG8:AG13">N8+AF8</f>
        <v>7.499999999999998</v>
      </c>
      <c r="AH8" s="272">
        <v>135</v>
      </c>
      <c r="AI8" s="272">
        <v>135</v>
      </c>
    </row>
    <row r="9" spans="2:35" ht="54" customHeight="1">
      <c r="B9" s="256" t="s">
        <v>226</v>
      </c>
      <c r="C9" s="273">
        <v>0.09</v>
      </c>
      <c r="D9" s="274"/>
      <c r="E9" s="274">
        <v>0.05</v>
      </c>
      <c r="F9" s="274"/>
      <c r="G9" s="274"/>
      <c r="H9" s="274"/>
      <c r="I9" s="275"/>
      <c r="J9" s="275"/>
      <c r="K9" s="274"/>
      <c r="L9" s="274">
        <v>0.1</v>
      </c>
      <c r="M9" s="274"/>
      <c r="N9" s="276">
        <f t="shared" si="0"/>
        <v>0.24000000000000002</v>
      </c>
      <c r="O9" s="273"/>
      <c r="P9" s="277"/>
      <c r="Q9" s="278"/>
      <c r="R9" s="274">
        <v>0.15</v>
      </c>
      <c r="S9" s="279">
        <v>0.9</v>
      </c>
      <c r="T9" s="279"/>
      <c r="U9" s="279"/>
      <c r="V9" s="279"/>
      <c r="W9" s="280"/>
      <c r="X9" s="279"/>
      <c r="Y9" s="281"/>
      <c r="Z9" s="279"/>
      <c r="AA9" s="279"/>
      <c r="AB9" s="279"/>
      <c r="AC9" s="279"/>
      <c r="AD9" s="279"/>
      <c r="AE9" s="280"/>
      <c r="AF9" s="276">
        <f t="shared" si="1"/>
        <v>1.05</v>
      </c>
      <c r="AG9" s="282">
        <f t="shared" si="2"/>
        <v>1.29</v>
      </c>
      <c r="AH9" s="283">
        <v>4.98</v>
      </c>
      <c r="AI9" s="283">
        <v>4.98</v>
      </c>
    </row>
    <row r="10" spans="2:35" ht="54" customHeight="1">
      <c r="B10" s="256" t="s">
        <v>227</v>
      </c>
      <c r="C10" s="284">
        <v>1.384</v>
      </c>
      <c r="D10" s="285"/>
      <c r="E10" s="285">
        <v>5.954</v>
      </c>
      <c r="F10" s="285"/>
      <c r="G10" s="285">
        <v>0.097</v>
      </c>
      <c r="H10" s="285">
        <v>0.34</v>
      </c>
      <c r="I10" s="285">
        <v>4.26</v>
      </c>
      <c r="J10" s="285"/>
      <c r="K10" s="285"/>
      <c r="L10" s="285">
        <v>2.115</v>
      </c>
      <c r="M10" s="285">
        <v>0.862</v>
      </c>
      <c r="N10" s="276">
        <f t="shared" si="0"/>
        <v>15.012</v>
      </c>
      <c r="O10" s="284"/>
      <c r="P10" s="285"/>
      <c r="Q10" s="286">
        <v>0.46</v>
      </c>
      <c r="R10" s="285"/>
      <c r="S10" s="286">
        <v>9.908</v>
      </c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76">
        <f t="shared" si="1"/>
        <v>10.368</v>
      </c>
      <c r="AG10" s="282">
        <f t="shared" si="2"/>
        <v>25.380000000000003</v>
      </c>
      <c r="AH10" s="243">
        <v>241.856</v>
      </c>
      <c r="AI10" s="243">
        <v>221.856</v>
      </c>
    </row>
    <row r="11" spans="2:35" ht="54" customHeight="1">
      <c r="B11" s="256" t="s">
        <v>228</v>
      </c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76">
        <f t="shared" si="0"/>
        <v>0</v>
      </c>
      <c r="O11" s="284"/>
      <c r="P11" s="285"/>
      <c r="Q11" s="286"/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>
        <v>0.2</v>
      </c>
      <c r="AF11" s="276">
        <f t="shared" si="1"/>
        <v>0.2</v>
      </c>
      <c r="AG11" s="282">
        <f t="shared" si="2"/>
        <v>0.2</v>
      </c>
      <c r="AH11" s="243">
        <v>3.5</v>
      </c>
      <c r="AI11" s="243">
        <v>3.5</v>
      </c>
    </row>
    <row r="12" spans="1:35" ht="54" customHeight="1">
      <c r="A12" s="78"/>
      <c r="B12" s="257" t="s">
        <v>229</v>
      </c>
      <c r="C12" s="284">
        <v>0.1</v>
      </c>
      <c r="D12" s="285"/>
      <c r="E12" s="285">
        <v>1.8</v>
      </c>
      <c r="F12" s="285"/>
      <c r="G12" s="285">
        <v>2.3</v>
      </c>
      <c r="H12" s="285"/>
      <c r="I12" s="285"/>
      <c r="J12" s="285"/>
      <c r="K12" s="285"/>
      <c r="L12" s="285">
        <v>1</v>
      </c>
      <c r="M12" s="285"/>
      <c r="N12" s="276">
        <f t="shared" si="0"/>
        <v>5.2</v>
      </c>
      <c r="O12" s="284"/>
      <c r="P12" s="285"/>
      <c r="Q12" s="286"/>
      <c r="R12" s="285">
        <v>4.6</v>
      </c>
      <c r="S12" s="286">
        <v>14.6</v>
      </c>
      <c r="T12" s="286"/>
      <c r="U12" s="286"/>
      <c r="V12" s="286">
        <v>0.1</v>
      </c>
      <c r="W12" s="286"/>
      <c r="X12" s="286"/>
      <c r="Y12" s="286"/>
      <c r="Z12" s="286"/>
      <c r="AA12" s="286"/>
      <c r="AB12" s="286"/>
      <c r="AC12" s="286">
        <v>0.6</v>
      </c>
      <c r="AD12" s="286">
        <v>0.4</v>
      </c>
      <c r="AE12" s="286"/>
      <c r="AF12" s="276">
        <f t="shared" si="1"/>
        <v>20.3</v>
      </c>
      <c r="AG12" s="282">
        <f t="shared" si="2"/>
        <v>25.5</v>
      </c>
      <c r="AH12" s="243">
        <v>285</v>
      </c>
      <c r="AI12" s="243">
        <v>262.5</v>
      </c>
    </row>
    <row r="13" spans="1:35" ht="54" customHeight="1">
      <c r="A13" s="78"/>
      <c r="B13" s="256" t="s">
        <v>230</v>
      </c>
      <c r="C13" s="284">
        <v>0.2</v>
      </c>
      <c r="D13" s="285"/>
      <c r="E13" s="285">
        <v>0.5</v>
      </c>
      <c r="F13" s="285"/>
      <c r="G13" s="285">
        <v>0.3</v>
      </c>
      <c r="H13" s="285"/>
      <c r="I13" s="285"/>
      <c r="J13" s="285"/>
      <c r="K13" s="285"/>
      <c r="L13" s="285">
        <v>0.7</v>
      </c>
      <c r="M13" s="285"/>
      <c r="N13" s="276">
        <f t="shared" si="0"/>
        <v>1.7</v>
      </c>
      <c r="O13" s="284"/>
      <c r="P13" s="285"/>
      <c r="Q13" s="286"/>
      <c r="R13" s="285">
        <v>1.4</v>
      </c>
      <c r="S13" s="286">
        <v>4</v>
      </c>
      <c r="T13" s="286"/>
      <c r="U13" s="286"/>
      <c r="V13" s="286"/>
      <c r="W13" s="286"/>
      <c r="X13" s="286"/>
      <c r="Y13" s="286"/>
      <c r="Z13" s="286"/>
      <c r="AA13" s="286"/>
      <c r="AB13" s="286"/>
      <c r="AC13" s="286">
        <v>0.5</v>
      </c>
      <c r="AD13" s="286">
        <v>0.1</v>
      </c>
      <c r="AE13" s="286"/>
      <c r="AF13" s="276">
        <f t="shared" si="1"/>
        <v>6</v>
      </c>
      <c r="AG13" s="282">
        <f t="shared" si="2"/>
        <v>7.7</v>
      </c>
      <c r="AH13" s="243">
        <v>95</v>
      </c>
      <c r="AI13" s="243">
        <v>87.5</v>
      </c>
    </row>
    <row r="14" spans="2:35" ht="54" customHeight="1" thickBot="1">
      <c r="B14" s="258" t="s">
        <v>277</v>
      </c>
      <c r="C14" s="287">
        <f>SUM(C8:C13)</f>
        <v>2.0740000000000003</v>
      </c>
      <c r="D14" s="288">
        <f aca="true" t="shared" si="3" ref="D14:R14">SUM(D8:D13)</f>
        <v>0</v>
      </c>
      <c r="E14" s="288">
        <f>SUM(E8:E13)</f>
        <v>9.304</v>
      </c>
      <c r="F14" s="288">
        <f t="shared" si="3"/>
        <v>0.2</v>
      </c>
      <c r="G14" s="288">
        <f t="shared" si="3"/>
        <v>2.6969999999999996</v>
      </c>
      <c r="H14" s="288">
        <f t="shared" si="3"/>
        <v>0.44000000000000006</v>
      </c>
      <c r="I14" s="288">
        <f t="shared" si="3"/>
        <v>4.26</v>
      </c>
      <c r="J14" s="288">
        <f t="shared" si="3"/>
        <v>0</v>
      </c>
      <c r="K14" s="288">
        <f t="shared" si="3"/>
        <v>0</v>
      </c>
      <c r="L14" s="288">
        <f t="shared" si="3"/>
        <v>4.415</v>
      </c>
      <c r="M14" s="288">
        <f t="shared" si="3"/>
        <v>0.862</v>
      </c>
      <c r="N14" s="289">
        <f>SUM(N8:N13)</f>
        <v>24.252</v>
      </c>
      <c r="O14" s="287">
        <f>SUM(O8:O13)</f>
        <v>0</v>
      </c>
      <c r="P14" s="288">
        <f t="shared" si="3"/>
        <v>0</v>
      </c>
      <c r="Q14" s="288">
        <f t="shared" si="3"/>
        <v>0.46</v>
      </c>
      <c r="R14" s="288">
        <f t="shared" si="3"/>
        <v>8.549999999999999</v>
      </c>
      <c r="S14" s="288">
        <f aca="true" t="shared" si="4" ref="S14:AI14">SUM(S8:S13)</f>
        <v>32.208</v>
      </c>
      <c r="T14" s="288">
        <f t="shared" si="4"/>
        <v>0</v>
      </c>
      <c r="U14" s="288">
        <f t="shared" si="4"/>
        <v>0</v>
      </c>
      <c r="V14" s="288">
        <f t="shared" si="4"/>
        <v>0.1</v>
      </c>
      <c r="W14" s="288">
        <f t="shared" si="4"/>
        <v>0</v>
      </c>
      <c r="X14" s="288">
        <f t="shared" si="4"/>
        <v>0</v>
      </c>
      <c r="Y14" s="288">
        <f t="shared" si="4"/>
        <v>0</v>
      </c>
      <c r="Z14" s="288">
        <f t="shared" si="4"/>
        <v>0</v>
      </c>
      <c r="AA14" s="288">
        <f t="shared" si="4"/>
        <v>0</v>
      </c>
      <c r="AB14" s="288">
        <f t="shared" si="4"/>
        <v>0.1</v>
      </c>
      <c r="AC14" s="288">
        <f t="shared" si="4"/>
        <v>1.2</v>
      </c>
      <c r="AD14" s="288">
        <f t="shared" si="4"/>
        <v>0.5</v>
      </c>
      <c r="AE14" s="288">
        <f t="shared" si="4"/>
        <v>0.2</v>
      </c>
      <c r="AF14" s="290">
        <f t="shared" si="1"/>
        <v>43.318000000000005</v>
      </c>
      <c r="AG14" s="291">
        <f>SUM(AG8:AG13)</f>
        <v>67.57000000000001</v>
      </c>
      <c r="AH14" s="291">
        <f>SUM(AH8:AH13)</f>
        <v>765.336</v>
      </c>
      <c r="AI14" s="291">
        <f t="shared" si="4"/>
        <v>715.336</v>
      </c>
    </row>
    <row r="15" spans="1:35" ht="54" customHeight="1">
      <c r="A15" s="78"/>
      <c r="B15" s="255" t="s">
        <v>236</v>
      </c>
      <c r="C15" s="267"/>
      <c r="D15" s="268"/>
      <c r="E15" s="268"/>
      <c r="F15" s="268"/>
      <c r="G15" s="268"/>
      <c r="H15" s="268"/>
      <c r="I15" s="268"/>
      <c r="J15" s="268">
        <v>0.5</v>
      </c>
      <c r="K15" s="268"/>
      <c r="L15" s="268"/>
      <c r="M15" s="268"/>
      <c r="N15" s="269">
        <f aca="true" t="shared" si="5" ref="N15:N29">SUM(C15:M15)</f>
        <v>0.5</v>
      </c>
      <c r="O15" s="267"/>
      <c r="P15" s="268"/>
      <c r="Q15" s="270"/>
      <c r="R15" s="268"/>
      <c r="S15" s="270">
        <v>2</v>
      </c>
      <c r="T15" s="270"/>
      <c r="U15" s="270"/>
      <c r="V15" s="270"/>
      <c r="W15" s="270"/>
      <c r="X15" s="270"/>
      <c r="Y15" s="270"/>
      <c r="Z15" s="270"/>
      <c r="AA15" s="270"/>
      <c r="AB15" s="270">
        <v>0.2</v>
      </c>
      <c r="AC15" s="270"/>
      <c r="AD15" s="270"/>
      <c r="AE15" s="270"/>
      <c r="AF15" s="269">
        <f t="shared" si="1"/>
        <v>2.2</v>
      </c>
      <c r="AG15" s="271">
        <f>N15+AF15</f>
        <v>2.7</v>
      </c>
      <c r="AH15" s="272">
        <v>39</v>
      </c>
      <c r="AI15" s="272">
        <v>31.5</v>
      </c>
    </row>
    <row r="16" spans="1:35" ht="54" customHeight="1">
      <c r="A16" s="78"/>
      <c r="B16" s="256" t="s">
        <v>237</v>
      </c>
      <c r="C16" s="284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76">
        <f t="shared" si="5"/>
        <v>0</v>
      </c>
      <c r="O16" s="284"/>
      <c r="P16" s="285"/>
      <c r="Q16" s="286"/>
      <c r="R16" s="285"/>
      <c r="S16" s="286"/>
      <c r="T16" s="286"/>
      <c r="U16" s="286"/>
      <c r="V16" s="286"/>
      <c r="W16" s="286"/>
      <c r="X16" s="286"/>
      <c r="Y16" s="286"/>
      <c r="Z16" s="286"/>
      <c r="AA16" s="286"/>
      <c r="AB16" s="286">
        <v>0.1</v>
      </c>
      <c r="AC16" s="286"/>
      <c r="AD16" s="286"/>
      <c r="AE16" s="286"/>
      <c r="AF16" s="276">
        <f t="shared" si="1"/>
        <v>0.1</v>
      </c>
      <c r="AG16" s="282">
        <f>N16+AF16</f>
        <v>0.1</v>
      </c>
      <c r="AH16" s="243">
        <v>1.9</v>
      </c>
      <c r="AI16" s="243">
        <v>1.8</v>
      </c>
    </row>
    <row r="17" spans="2:35" ht="54" customHeight="1" thickBot="1">
      <c r="B17" s="258" t="s">
        <v>278</v>
      </c>
      <c r="C17" s="287">
        <f aca="true" t="shared" si="6" ref="C17:L17">SUM(C15:C16)</f>
        <v>0</v>
      </c>
      <c r="D17" s="288">
        <f t="shared" si="6"/>
        <v>0</v>
      </c>
      <c r="E17" s="288">
        <f t="shared" si="6"/>
        <v>0</v>
      </c>
      <c r="F17" s="288">
        <f t="shared" si="6"/>
        <v>0</v>
      </c>
      <c r="G17" s="288">
        <f t="shared" si="6"/>
        <v>0</v>
      </c>
      <c r="H17" s="288">
        <f t="shared" si="6"/>
        <v>0</v>
      </c>
      <c r="I17" s="288">
        <f t="shared" si="6"/>
        <v>0</v>
      </c>
      <c r="J17" s="288">
        <f t="shared" si="6"/>
        <v>0.5</v>
      </c>
      <c r="K17" s="288">
        <f t="shared" si="6"/>
        <v>0</v>
      </c>
      <c r="L17" s="288">
        <f t="shared" si="6"/>
        <v>0</v>
      </c>
      <c r="M17" s="288">
        <f>SUM(M15:M16)</f>
        <v>0</v>
      </c>
      <c r="N17" s="290">
        <f t="shared" si="5"/>
        <v>0.5</v>
      </c>
      <c r="O17" s="287">
        <f aca="true" t="shared" si="7" ref="O17:W17">SUM(O15:O16)</f>
        <v>0</v>
      </c>
      <c r="P17" s="288">
        <f t="shared" si="7"/>
        <v>0</v>
      </c>
      <c r="Q17" s="288">
        <f t="shared" si="7"/>
        <v>0</v>
      </c>
      <c r="R17" s="288">
        <f t="shared" si="7"/>
        <v>0</v>
      </c>
      <c r="S17" s="288">
        <f t="shared" si="7"/>
        <v>2</v>
      </c>
      <c r="T17" s="288">
        <f t="shared" si="7"/>
        <v>0</v>
      </c>
      <c r="U17" s="288">
        <f t="shared" si="7"/>
        <v>0</v>
      </c>
      <c r="V17" s="288">
        <f t="shared" si="7"/>
        <v>0</v>
      </c>
      <c r="W17" s="288">
        <f t="shared" si="7"/>
        <v>0</v>
      </c>
      <c r="X17" s="288">
        <f aca="true" t="shared" si="8" ref="X17:AE17">SUM(X15:X16)</f>
        <v>0</v>
      </c>
      <c r="Y17" s="288">
        <f t="shared" si="8"/>
        <v>0</v>
      </c>
      <c r="Z17" s="288">
        <f t="shared" si="8"/>
        <v>0</v>
      </c>
      <c r="AA17" s="288">
        <f t="shared" si="8"/>
        <v>0</v>
      </c>
      <c r="AB17" s="288">
        <f t="shared" si="8"/>
        <v>0.30000000000000004</v>
      </c>
      <c r="AC17" s="288">
        <f t="shared" si="8"/>
        <v>0</v>
      </c>
      <c r="AD17" s="288">
        <f t="shared" si="8"/>
        <v>0</v>
      </c>
      <c r="AE17" s="288">
        <f t="shared" si="8"/>
        <v>0</v>
      </c>
      <c r="AF17" s="290">
        <f t="shared" si="1"/>
        <v>2.3</v>
      </c>
      <c r="AG17" s="292">
        <f>SUM(AG15:AG16)</f>
        <v>2.8000000000000003</v>
      </c>
      <c r="AH17" s="292">
        <f>SUM(AH15:AH16)</f>
        <v>40.9</v>
      </c>
      <c r="AI17" s="292">
        <f>SUM(AI15:AI16)</f>
        <v>33.3</v>
      </c>
    </row>
    <row r="18" spans="1:35" ht="54" customHeight="1">
      <c r="A18" s="78"/>
      <c r="B18" s="254" t="s">
        <v>266</v>
      </c>
      <c r="C18" s="267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9">
        <f t="shared" si="5"/>
        <v>0</v>
      </c>
      <c r="O18" s="267"/>
      <c r="P18" s="268"/>
      <c r="Q18" s="270"/>
      <c r="R18" s="268">
        <v>8</v>
      </c>
      <c r="S18" s="270">
        <v>8</v>
      </c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69">
        <f t="shared" si="1"/>
        <v>16</v>
      </c>
      <c r="AG18" s="271">
        <f>N18+AF18</f>
        <v>16</v>
      </c>
      <c r="AH18" s="272">
        <v>240</v>
      </c>
      <c r="AI18" s="272">
        <v>210</v>
      </c>
    </row>
    <row r="19" spans="1:35" ht="54" customHeight="1">
      <c r="A19" s="78"/>
      <c r="B19" s="259" t="s">
        <v>267</v>
      </c>
      <c r="C19" s="284">
        <v>0</v>
      </c>
      <c r="D19" s="285"/>
      <c r="E19" s="285">
        <v>1.2</v>
      </c>
      <c r="F19" s="285"/>
      <c r="G19" s="285">
        <v>0.1</v>
      </c>
      <c r="H19" s="285"/>
      <c r="I19" s="285"/>
      <c r="J19" s="285"/>
      <c r="K19" s="285"/>
      <c r="L19" s="285">
        <v>0</v>
      </c>
      <c r="M19" s="285"/>
      <c r="N19" s="276">
        <f t="shared" si="5"/>
        <v>1.3</v>
      </c>
      <c r="O19" s="284"/>
      <c r="P19" s="285"/>
      <c r="Q19" s="286"/>
      <c r="R19" s="285">
        <v>0.8</v>
      </c>
      <c r="S19" s="286">
        <v>0.8</v>
      </c>
      <c r="T19" s="286"/>
      <c r="U19" s="286"/>
      <c r="V19" s="286">
        <v>0.1</v>
      </c>
      <c r="W19" s="286"/>
      <c r="X19" s="286"/>
      <c r="Y19" s="286"/>
      <c r="Z19" s="286"/>
      <c r="AA19" s="286">
        <v>0.1</v>
      </c>
      <c r="AB19" s="286">
        <v>0.1</v>
      </c>
      <c r="AC19" s="286"/>
      <c r="AD19" s="286"/>
      <c r="AE19" s="286"/>
      <c r="AF19" s="276">
        <f t="shared" si="1"/>
        <v>1.9000000000000004</v>
      </c>
      <c r="AG19" s="282">
        <f>N19+AF19</f>
        <v>3.2</v>
      </c>
      <c r="AH19" s="243">
        <v>9.5</v>
      </c>
      <c r="AI19" s="243">
        <v>8</v>
      </c>
    </row>
    <row r="20" spans="2:35" ht="54" customHeight="1" thickBot="1">
      <c r="B20" s="258" t="s">
        <v>279</v>
      </c>
      <c r="C20" s="287">
        <f>SUM(C18:C19)</f>
        <v>0</v>
      </c>
      <c r="D20" s="288">
        <f aca="true" t="shared" si="9" ref="D20:M20">SUM(D18:D19)</f>
        <v>0</v>
      </c>
      <c r="E20" s="288">
        <f t="shared" si="9"/>
        <v>1.2</v>
      </c>
      <c r="F20" s="288">
        <f t="shared" si="9"/>
        <v>0</v>
      </c>
      <c r="G20" s="288">
        <f t="shared" si="9"/>
        <v>0.1</v>
      </c>
      <c r="H20" s="288">
        <f t="shared" si="9"/>
        <v>0</v>
      </c>
      <c r="I20" s="288">
        <f t="shared" si="9"/>
        <v>0</v>
      </c>
      <c r="J20" s="288">
        <f t="shared" si="9"/>
        <v>0</v>
      </c>
      <c r="K20" s="288">
        <f t="shared" si="9"/>
        <v>0</v>
      </c>
      <c r="L20" s="288">
        <f t="shared" si="9"/>
        <v>0</v>
      </c>
      <c r="M20" s="288">
        <f t="shared" si="9"/>
        <v>0</v>
      </c>
      <c r="N20" s="290">
        <f t="shared" si="5"/>
        <v>1.3</v>
      </c>
      <c r="O20" s="287">
        <f aca="true" t="shared" si="10" ref="O20:AB20">SUM(O18:O19)</f>
        <v>0</v>
      </c>
      <c r="P20" s="288">
        <f t="shared" si="10"/>
        <v>0</v>
      </c>
      <c r="Q20" s="288">
        <f t="shared" si="10"/>
        <v>0</v>
      </c>
      <c r="R20" s="288">
        <f t="shared" si="10"/>
        <v>8.8</v>
      </c>
      <c r="S20" s="288">
        <f t="shared" si="10"/>
        <v>8.8</v>
      </c>
      <c r="T20" s="288">
        <f t="shared" si="10"/>
        <v>0</v>
      </c>
      <c r="U20" s="288">
        <f t="shared" si="10"/>
        <v>0</v>
      </c>
      <c r="V20" s="288">
        <f t="shared" si="10"/>
        <v>0.1</v>
      </c>
      <c r="W20" s="288">
        <f t="shared" si="10"/>
        <v>0</v>
      </c>
      <c r="X20" s="288">
        <f t="shared" si="10"/>
        <v>0</v>
      </c>
      <c r="Y20" s="288">
        <f t="shared" si="10"/>
        <v>0</v>
      </c>
      <c r="Z20" s="288">
        <f t="shared" si="10"/>
        <v>0</v>
      </c>
      <c r="AA20" s="288">
        <f t="shared" si="10"/>
        <v>0.1</v>
      </c>
      <c r="AB20" s="288">
        <f t="shared" si="10"/>
        <v>0.1</v>
      </c>
      <c r="AC20" s="288">
        <f>SUM(AC18:AC19)</f>
        <v>0</v>
      </c>
      <c r="AD20" s="288">
        <f>SUM(AD18:AD19)</f>
        <v>0</v>
      </c>
      <c r="AE20" s="288">
        <f>SUM(AE18:AE19)</f>
        <v>0</v>
      </c>
      <c r="AF20" s="290">
        <f t="shared" si="1"/>
        <v>17.900000000000006</v>
      </c>
      <c r="AG20" s="292">
        <f>SUM(AG18:AG19)</f>
        <v>19.2</v>
      </c>
      <c r="AH20" s="292">
        <f>SUM(AH18:AH19)</f>
        <v>249.5</v>
      </c>
      <c r="AI20" s="292">
        <f>SUM(AI18:AI19)</f>
        <v>218</v>
      </c>
    </row>
    <row r="21" spans="1:35" ht="54" customHeight="1">
      <c r="A21" s="78"/>
      <c r="B21" s="255" t="s">
        <v>244</v>
      </c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>
        <f t="shared" si="5"/>
        <v>0</v>
      </c>
      <c r="O21" s="267"/>
      <c r="P21" s="268"/>
      <c r="Q21" s="270"/>
      <c r="R21" s="268"/>
      <c r="S21" s="270"/>
      <c r="T21" s="270"/>
      <c r="U21" s="270"/>
      <c r="V21" s="270"/>
      <c r="W21" s="270">
        <v>0.2</v>
      </c>
      <c r="X21" s="270"/>
      <c r="Y21" s="270"/>
      <c r="Z21" s="270"/>
      <c r="AA21" s="270"/>
      <c r="AB21" s="270"/>
      <c r="AC21" s="270"/>
      <c r="AD21" s="270"/>
      <c r="AE21" s="270"/>
      <c r="AF21" s="269">
        <f t="shared" si="1"/>
        <v>0.2</v>
      </c>
      <c r="AG21" s="271">
        <f>N21+AF21</f>
        <v>0.2</v>
      </c>
      <c r="AH21" s="272">
        <v>0.3</v>
      </c>
      <c r="AI21" s="272">
        <v>0.2</v>
      </c>
    </row>
    <row r="22" spans="2:35" ht="54" customHeight="1" thickBot="1">
      <c r="B22" s="258" t="s">
        <v>136</v>
      </c>
      <c r="C22" s="287">
        <f aca="true" t="shared" si="11" ref="C22:L22">SUM(C21:C21)</f>
        <v>0</v>
      </c>
      <c r="D22" s="288">
        <f t="shared" si="11"/>
        <v>0</v>
      </c>
      <c r="E22" s="288">
        <f t="shared" si="11"/>
        <v>0</v>
      </c>
      <c r="F22" s="288">
        <f t="shared" si="11"/>
        <v>0</v>
      </c>
      <c r="G22" s="288">
        <f t="shared" si="11"/>
        <v>0</v>
      </c>
      <c r="H22" s="288">
        <f t="shared" si="11"/>
        <v>0</v>
      </c>
      <c r="I22" s="288">
        <f t="shared" si="11"/>
        <v>0</v>
      </c>
      <c r="J22" s="288">
        <f t="shared" si="11"/>
        <v>0</v>
      </c>
      <c r="K22" s="288">
        <f t="shared" si="11"/>
        <v>0</v>
      </c>
      <c r="L22" s="288">
        <f t="shared" si="11"/>
        <v>0</v>
      </c>
      <c r="M22" s="288">
        <f>SUM(M21:M21)</f>
        <v>0</v>
      </c>
      <c r="N22" s="290">
        <f t="shared" si="5"/>
        <v>0</v>
      </c>
      <c r="O22" s="287">
        <f aca="true" t="shared" si="12" ref="O22:W22">SUM(O21:O21)</f>
        <v>0</v>
      </c>
      <c r="P22" s="288">
        <f t="shared" si="12"/>
        <v>0</v>
      </c>
      <c r="Q22" s="288">
        <f t="shared" si="12"/>
        <v>0</v>
      </c>
      <c r="R22" s="288">
        <f t="shared" si="12"/>
        <v>0</v>
      </c>
      <c r="S22" s="288">
        <f t="shared" si="12"/>
        <v>0</v>
      </c>
      <c r="T22" s="288">
        <f t="shared" si="12"/>
        <v>0</v>
      </c>
      <c r="U22" s="288">
        <f t="shared" si="12"/>
        <v>0</v>
      </c>
      <c r="V22" s="288">
        <f t="shared" si="12"/>
        <v>0</v>
      </c>
      <c r="W22" s="288">
        <f t="shared" si="12"/>
        <v>0.2</v>
      </c>
      <c r="X22" s="288">
        <f aca="true" t="shared" si="13" ref="X22:AE22">SUM(X21:X21)</f>
        <v>0</v>
      </c>
      <c r="Y22" s="288">
        <f t="shared" si="13"/>
        <v>0</v>
      </c>
      <c r="Z22" s="288">
        <f t="shared" si="13"/>
        <v>0</v>
      </c>
      <c r="AA22" s="288">
        <f t="shared" si="13"/>
        <v>0</v>
      </c>
      <c r="AB22" s="288">
        <f t="shared" si="13"/>
        <v>0</v>
      </c>
      <c r="AC22" s="288">
        <f t="shared" si="13"/>
        <v>0</v>
      </c>
      <c r="AD22" s="288">
        <f t="shared" si="13"/>
        <v>0</v>
      </c>
      <c r="AE22" s="288">
        <f t="shared" si="13"/>
        <v>0</v>
      </c>
      <c r="AF22" s="290">
        <f t="shared" si="1"/>
        <v>0.2</v>
      </c>
      <c r="AG22" s="292">
        <f>SUM(AG21:AG21)</f>
        <v>0.2</v>
      </c>
      <c r="AH22" s="292">
        <f>SUM(AH21:AH21)</f>
        <v>0.3</v>
      </c>
      <c r="AI22" s="292">
        <f>SUM(AI21:AI21)</f>
        <v>0.2</v>
      </c>
    </row>
    <row r="23" spans="1:35" ht="54" customHeight="1">
      <c r="A23" s="78"/>
      <c r="B23" s="255" t="s">
        <v>219</v>
      </c>
      <c r="C23" s="267">
        <v>1.5</v>
      </c>
      <c r="D23" s="268"/>
      <c r="E23" s="268">
        <v>1.1</v>
      </c>
      <c r="F23" s="268"/>
      <c r="G23" s="268">
        <v>0.8</v>
      </c>
      <c r="H23" s="268"/>
      <c r="I23" s="268"/>
      <c r="J23" s="268"/>
      <c r="K23" s="268"/>
      <c r="L23" s="268">
        <v>4</v>
      </c>
      <c r="M23" s="268">
        <v>1</v>
      </c>
      <c r="N23" s="269">
        <f t="shared" si="5"/>
        <v>8.4</v>
      </c>
      <c r="O23" s="267"/>
      <c r="P23" s="268"/>
      <c r="Q23" s="270">
        <v>0.2</v>
      </c>
      <c r="R23" s="268">
        <v>2</v>
      </c>
      <c r="S23" s="270">
        <v>16.6</v>
      </c>
      <c r="T23" s="270">
        <v>1.4</v>
      </c>
      <c r="U23" s="270">
        <v>0.3</v>
      </c>
      <c r="V23" s="270">
        <v>4.4</v>
      </c>
      <c r="W23" s="270"/>
      <c r="X23" s="270"/>
      <c r="Y23" s="270"/>
      <c r="Z23" s="270">
        <v>0.3</v>
      </c>
      <c r="AA23" s="270">
        <v>0.8</v>
      </c>
      <c r="AB23" s="270">
        <v>0</v>
      </c>
      <c r="AC23" s="270">
        <v>0.4</v>
      </c>
      <c r="AD23" s="270">
        <v>0.4</v>
      </c>
      <c r="AE23" s="270"/>
      <c r="AF23" s="269">
        <f t="shared" si="1"/>
        <v>26.799999999999997</v>
      </c>
      <c r="AG23" s="271">
        <f>N23+AF23</f>
        <v>35.199999999999996</v>
      </c>
      <c r="AH23" s="272">
        <v>536.8</v>
      </c>
      <c r="AI23" s="272">
        <v>513.7</v>
      </c>
    </row>
    <row r="24" spans="1:35" ht="54" customHeight="1">
      <c r="A24" s="78"/>
      <c r="B24" s="257" t="s">
        <v>220</v>
      </c>
      <c r="C24" s="284">
        <v>61.1</v>
      </c>
      <c r="D24" s="285">
        <v>3.2</v>
      </c>
      <c r="E24" s="285">
        <v>34.6</v>
      </c>
      <c r="F24" s="285">
        <v>1</v>
      </c>
      <c r="G24" s="285">
        <v>25.5</v>
      </c>
      <c r="H24" s="285">
        <v>4</v>
      </c>
      <c r="I24" s="285">
        <v>0.9</v>
      </c>
      <c r="J24" s="285"/>
      <c r="K24" s="285">
        <v>12.2</v>
      </c>
      <c r="L24" s="285">
        <v>34.1</v>
      </c>
      <c r="M24" s="285">
        <v>25.2</v>
      </c>
      <c r="N24" s="276">
        <f t="shared" si="5"/>
        <v>201.79999999999998</v>
      </c>
      <c r="O24" s="284">
        <v>3</v>
      </c>
      <c r="P24" s="285"/>
      <c r="Q24" s="286">
        <v>5</v>
      </c>
      <c r="R24" s="285"/>
      <c r="S24" s="286">
        <v>61</v>
      </c>
      <c r="T24" s="286"/>
      <c r="U24" s="286">
        <v>2</v>
      </c>
      <c r="V24" s="286">
        <v>4</v>
      </c>
      <c r="W24" s="286"/>
      <c r="X24" s="286">
        <v>5.5</v>
      </c>
      <c r="Y24" s="286"/>
      <c r="Z24" s="286"/>
      <c r="AA24" s="286"/>
      <c r="AB24" s="286"/>
      <c r="AC24" s="286">
        <v>106</v>
      </c>
      <c r="AD24" s="286">
        <v>1</v>
      </c>
      <c r="AE24" s="286"/>
      <c r="AF24" s="276">
        <f t="shared" si="1"/>
        <v>187.5</v>
      </c>
      <c r="AG24" s="282">
        <f>N24+AF24</f>
        <v>389.29999999999995</v>
      </c>
      <c r="AH24" s="243">
        <v>8000</v>
      </c>
      <c r="AI24" s="243">
        <v>7800</v>
      </c>
    </row>
    <row r="25" spans="1:35" ht="54" customHeight="1">
      <c r="A25" s="78"/>
      <c r="B25" s="256" t="s">
        <v>221</v>
      </c>
      <c r="C25" s="284">
        <v>14</v>
      </c>
      <c r="D25" s="285"/>
      <c r="E25" s="285">
        <v>3.5</v>
      </c>
      <c r="F25" s="285"/>
      <c r="G25" s="285">
        <v>24</v>
      </c>
      <c r="H25" s="285"/>
      <c r="I25" s="285"/>
      <c r="J25" s="285"/>
      <c r="K25" s="285"/>
      <c r="L25" s="285">
        <v>48</v>
      </c>
      <c r="M25" s="285">
        <v>11</v>
      </c>
      <c r="N25" s="276">
        <f t="shared" si="5"/>
        <v>100.5</v>
      </c>
      <c r="O25" s="284"/>
      <c r="P25" s="285"/>
      <c r="Q25" s="286">
        <v>2.7</v>
      </c>
      <c r="R25" s="285">
        <v>25.7</v>
      </c>
      <c r="S25" s="286">
        <v>42.5</v>
      </c>
      <c r="T25" s="286">
        <v>37.4</v>
      </c>
      <c r="U25" s="286">
        <v>7.4</v>
      </c>
      <c r="V25" s="286">
        <v>31.5</v>
      </c>
      <c r="W25" s="117">
        <v>0.3</v>
      </c>
      <c r="X25" s="286"/>
      <c r="Y25" s="286"/>
      <c r="Z25" s="286">
        <v>6</v>
      </c>
      <c r="AA25" s="286"/>
      <c r="AB25" s="286"/>
      <c r="AC25" s="286">
        <v>13.4</v>
      </c>
      <c r="AD25" s="286">
        <v>0.5</v>
      </c>
      <c r="AE25" s="286"/>
      <c r="AF25" s="276">
        <f t="shared" si="1"/>
        <v>167.40000000000003</v>
      </c>
      <c r="AG25" s="282">
        <f>N25+AF25</f>
        <v>267.90000000000003</v>
      </c>
      <c r="AH25" s="243">
        <v>5199</v>
      </c>
      <c r="AI25" s="243">
        <v>5154</v>
      </c>
    </row>
    <row r="26" spans="2:35" ht="54" customHeight="1" thickBot="1">
      <c r="B26" s="258" t="s">
        <v>280</v>
      </c>
      <c r="C26" s="287">
        <f>SUM(C23:C25)</f>
        <v>76.6</v>
      </c>
      <c r="D26" s="288">
        <f aca="true" t="shared" si="14" ref="D26:M26">SUM(D23:D25)</f>
        <v>3.2</v>
      </c>
      <c r="E26" s="288">
        <f t="shared" si="14"/>
        <v>39.2</v>
      </c>
      <c r="F26" s="288">
        <f t="shared" si="14"/>
        <v>1</v>
      </c>
      <c r="G26" s="288">
        <f t="shared" si="14"/>
        <v>50.3</v>
      </c>
      <c r="H26" s="288">
        <f t="shared" si="14"/>
        <v>4</v>
      </c>
      <c r="I26" s="288">
        <f t="shared" si="14"/>
        <v>0.9</v>
      </c>
      <c r="J26" s="288">
        <f t="shared" si="14"/>
        <v>0</v>
      </c>
      <c r="K26" s="288">
        <f t="shared" si="14"/>
        <v>12.2</v>
      </c>
      <c r="L26" s="288">
        <f t="shared" si="14"/>
        <v>86.1</v>
      </c>
      <c r="M26" s="288">
        <f t="shared" si="14"/>
        <v>37.2</v>
      </c>
      <c r="N26" s="290">
        <f t="shared" si="5"/>
        <v>310.7</v>
      </c>
      <c r="O26" s="287">
        <f aca="true" t="shared" si="15" ref="O26:AB26">SUM(O23:O25)</f>
        <v>3</v>
      </c>
      <c r="P26" s="288">
        <f t="shared" si="15"/>
        <v>0</v>
      </c>
      <c r="Q26" s="288">
        <f t="shared" si="15"/>
        <v>7.9</v>
      </c>
      <c r="R26" s="288">
        <f t="shared" si="15"/>
        <v>27.7</v>
      </c>
      <c r="S26" s="288">
        <f t="shared" si="15"/>
        <v>120.1</v>
      </c>
      <c r="T26" s="288">
        <f t="shared" si="15"/>
        <v>38.8</v>
      </c>
      <c r="U26" s="288">
        <f t="shared" si="15"/>
        <v>9.7</v>
      </c>
      <c r="V26" s="288">
        <f t="shared" si="15"/>
        <v>39.9</v>
      </c>
      <c r="W26" s="288">
        <f t="shared" si="15"/>
        <v>0.3</v>
      </c>
      <c r="X26" s="288">
        <f t="shared" si="15"/>
        <v>5.5</v>
      </c>
      <c r="Y26" s="288">
        <f t="shared" si="15"/>
        <v>0</v>
      </c>
      <c r="Z26" s="288">
        <f t="shared" si="15"/>
        <v>6.3</v>
      </c>
      <c r="AA26" s="288">
        <f t="shared" si="15"/>
        <v>0.8</v>
      </c>
      <c r="AB26" s="288">
        <f t="shared" si="15"/>
        <v>0</v>
      </c>
      <c r="AC26" s="288">
        <f>SUM(AC23:AC25)</f>
        <v>119.80000000000001</v>
      </c>
      <c r="AD26" s="288">
        <f>SUM(AD23:AD25)</f>
        <v>1.9</v>
      </c>
      <c r="AE26" s="288">
        <f>SUM(AE23:AE25)</f>
        <v>0</v>
      </c>
      <c r="AF26" s="290">
        <f t="shared" si="1"/>
        <v>381.7</v>
      </c>
      <c r="AG26" s="292">
        <f>SUM(AG23:AG25)</f>
        <v>692.4</v>
      </c>
      <c r="AH26" s="292">
        <f>SUM(AH23:AH25)</f>
        <v>13735.8</v>
      </c>
      <c r="AI26" s="292">
        <f>SUM(AI23:AI25)</f>
        <v>13467.7</v>
      </c>
    </row>
    <row r="27" spans="1:35" ht="54" customHeight="1">
      <c r="A27" s="78"/>
      <c r="B27" s="257" t="s">
        <v>260</v>
      </c>
      <c r="C27" s="293"/>
      <c r="D27" s="294"/>
      <c r="E27" s="294">
        <v>1.2</v>
      </c>
      <c r="F27" s="294"/>
      <c r="G27" s="294">
        <v>1.4</v>
      </c>
      <c r="H27" s="294"/>
      <c r="I27" s="294"/>
      <c r="J27" s="294"/>
      <c r="K27" s="294">
        <v>1</v>
      </c>
      <c r="L27" s="294">
        <v>0.3</v>
      </c>
      <c r="M27" s="294">
        <v>0.4</v>
      </c>
      <c r="N27" s="295">
        <f t="shared" si="5"/>
        <v>4.3</v>
      </c>
      <c r="O27" s="293">
        <v>0.2</v>
      </c>
      <c r="P27" s="294">
        <v>0.3</v>
      </c>
      <c r="Q27" s="296">
        <v>0.2</v>
      </c>
      <c r="R27" s="294">
        <v>6.5</v>
      </c>
      <c r="S27" s="296">
        <v>6.2</v>
      </c>
      <c r="T27" s="296"/>
      <c r="U27" s="296"/>
      <c r="V27" s="296"/>
      <c r="W27" s="296"/>
      <c r="X27" s="296"/>
      <c r="Y27" s="296">
        <v>10.5</v>
      </c>
      <c r="Z27" s="296"/>
      <c r="AA27" s="296"/>
      <c r="AB27" s="296"/>
      <c r="AC27" s="296"/>
      <c r="AD27" s="296"/>
      <c r="AE27" s="296"/>
      <c r="AF27" s="295">
        <f t="shared" si="1"/>
        <v>23.9</v>
      </c>
      <c r="AG27" s="297">
        <f>N27+AF27</f>
        <v>28.2</v>
      </c>
      <c r="AH27" s="298">
        <v>699</v>
      </c>
      <c r="AI27" s="298">
        <v>485</v>
      </c>
    </row>
    <row r="28" spans="1:35" ht="54" customHeight="1">
      <c r="A28" s="78"/>
      <c r="B28" s="256" t="s">
        <v>261</v>
      </c>
      <c r="C28" s="284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76">
        <f t="shared" si="5"/>
        <v>0</v>
      </c>
      <c r="O28" s="284"/>
      <c r="P28" s="285"/>
      <c r="Q28" s="286"/>
      <c r="R28" s="285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>
        <v>0.1</v>
      </c>
      <c r="AD28" s="286"/>
      <c r="AE28" s="286"/>
      <c r="AF28" s="276">
        <f t="shared" si="1"/>
        <v>0.1</v>
      </c>
      <c r="AG28" s="282">
        <f>N28+AF28</f>
        <v>0.1</v>
      </c>
      <c r="AH28" s="243" t="s">
        <v>272</v>
      </c>
      <c r="AI28" s="243" t="s">
        <v>273</v>
      </c>
    </row>
    <row r="29" spans="2:35" ht="54" customHeight="1" thickBot="1">
      <c r="B29" s="257" t="s">
        <v>281</v>
      </c>
      <c r="C29" s="299">
        <f>SUM(C27:C28)</f>
        <v>0</v>
      </c>
      <c r="D29" s="300">
        <f aca="true" t="shared" si="16" ref="D29:M29">SUM(D27:D28)</f>
        <v>0</v>
      </c>
      <c r="E29" s="300">
        <f t="shared" si="16"/>
        <v>1.2</v>
      </c>
      <c r="F29" s="300">
        <f t="shared" si="16"/>
        <v>0</v>
      </c>
      <c r="G29" s="300">
        <f t="shared" si="16"/>
        <v>1.4</v>
      </c>
      <c r="H29" s="300">
        <f t="shared" si="16"/>
        <v>0</v>
      </c>
      <c r="I29" s="300">
        <f t="shared" si="16"/>
        <v>0</v>
      </c>
      <c r="J29" s="300">
        <f t="shared" si="16"/>
        <v>0</v>
      </c>
      <c r="K29" s="300">
        <f t="shared" si="16"/>
        <v>1</v>
      </c>
      <c r="L29" s="300">
        <f t="shared" si="16"/>
        <v>0.3</v>
      </c>
      <c r="M29" s="300">
        <f t="shared" si="16"/>
        <v>0.4</v>
      </c>
      <c r="N29" s="301">
        <f t="shared" si="5"/>
        <v>4.3</v>
      </c>
      <c r="O29" s="299">
        <f aca="true" t="shared" si="17" ref="O29:AB29">SUM(O27:O28)</f>
        <v>0.2</v>
      </c>
      <c r="P29" s="300">
        <f t="shared" si="17"/>
        <v>0.3</v>
      </c>
      <c r="Q29" s="300">
        <f t="shared" si="17"/>
        <v>0.2</v>
      </c>
      <c r="R29" s="300">
        <f t="shared" si="17"/>
        <v>6.5</v>
      </c>
      <c r="S29" s="300">
        <f t="shared" si="17"/>
        <v>6.2</v>
      </c>
      <c r="T29" s="300">
        <f t="shared" si="17"/>
        <v>0</v>
      </c>
      <c r="U29" s="300">
        <f t="shared" si="17"/>
        <v>0</v>
      </c>
      <c r="V29" s="300">
        <f t="shared" si="17"/>
        <v>0</v>
      </c>
      <c r="W29" s="300">
        <f t="shared" si="17"/>
        <v>0</v>
      </c>
      <c r="X29" s="300">
        <f t="shared" si="17"/>
        <v>0</v>
      </c>
      <c r="Y29" s="300">
        <f t="shared" si="17"/>
        <v>10.5</v>
      </c>
      <c r="Z29" s="300">
        <f t="shared" si="17"/>
        <v>0</v>
      </c>
      <c r="AA29" s="300">
        <f t="shared" si="17"/>
        <v>0</v>
      </c>
      <c r="AB29" s="300">
        <f t="shared" si="17"/>
        <v>0</v>
      </c>
      <c r="AC29" s="300">
        <f>SUM(AC27:AC28)</f>
        <v>0.1</v>
      </c>
      <c r="AD29" s="300">
        <f>SUM(AD27:AD28)</f>
        <v>0</v>
      </c>
      <c r="AE29" s="300">
        <f>SUM(AE27:AE28)</f>
        <v>0</v>
      </c>
      <c r="AF29" s="301">
        <f t="shared" si="1"/>
        <v>24</v>
      </c>
      <c r="AG29" s="302">
        <f>SUM(AG27:AG28)</f>
        <v>28.3</v>
      </c>
      <c r="AH29" s="302">
        <f>SUM(AH27:AH28)</f>
        <v>699</v>
      </c>
      <c r="AI29" s="302">
        <f>SUM(AI27:AI28)</f>
        <v>485</v>
      </c>
    </row>
    <row r="30" spans="2:35" ht="54" customHeight="1" thickBot="1">
      <c r="B30" s="260" t="s">
        <v>268</v>
      </c>
      <c r="C30" s="303">
        <f aca="true" t="shared" si="18" ref="C30:AI30">SUM(C14,C17,C20,C22,C26,C29)</f>
        <v>78.67399999999999</v>
      </c>
      <c r="D30" s="304">
        <f t="shared" si="18"/>
        <v>3.2</v>
      </c>
      <c r="E30" s="304">
        <f t="shared" si="18"/>
        <v>50.904</v>
      </c>
      <c r="F30" s="304">
        <f t="shared" si="18"/>
        <v>1.2</v>
      </c>
      <c r="G30" s="304">
        <f t="shared" si="18"/>
        <v>54.49699999999999</v>
      </c>
      <c r="H30" s="304">
        <f t="shared" si="18"/>
        <v>4.44</v>
      </c>
      <c r="I30" s="304">
        <f t="shared" si="18"/>
        <v>5.16</v>
      </c>
      <c r="J30" s="304">
        <f t="shared" si="18"/>
        <v>0.5</v>
      </c>
      <c r="K30" s="304">
        <f t="shared" si="18"/>
        <v>13.2</v>
      </c>
      <c r="L30" s="304">
        <f t="shared" si="18"/>
        <v>90.815</v>
      </c>
      <c r="M30" s="304">
        <f t="shared" si="18"/>
        <v>38.462</v>
      </c>
      <c r="N30" s="305">
        <f t="shared" si="18"/>
        <v>341.052</v>
      </c>
      <c r="O30" s="303">
        <f t="shared" si="18"/>
        <v>3.2</v>
      </c>
      <c r="P30" s="304">
        <f t="shared" si="18"/>
        <v>0.3</v>
      </c>
      <c r="Q30" s="304">
        <f t="shared" si="18"/>
        <v>8.56</v>
      </c>
      <c r="R30" s="304">
        <f t="shared" si="18"/>
        <v>51.55</v>
      </c>
      <c r="S30" s="304">
        <f t="shared" si="18"/>
        <v>169.308</v>
      </c>
      <c r="T30" s="304">
        <f t="shared" si="18"/>
        <v>38.8</v>
      </c>
      <c r="U30" s="304">
        <f t="shared" si="18"/>
        <v>9.7</v>
      </c>
      <c r="V30" s="304">
        <f t="shared" si="18"/>
        <v>40.1</v>
      </c>
      <c r="W30" s="304">
        <f t="shared" si="18"/>
        <v>0.5</v>
      </c>
      <c r="X30" s="304">
        <f t="shared" si="18"/>
        <v>5.5</v>
      </c>
      <c r="Y30" s="304">
        <f t="shared" si="18"/>
        <v>10.5</v>
      </c>
      <c r="Z30" s="304">
        <f t="shared" si="18"/>
        <v>6.3</v>
      </c>
      <c r="AA30" s="304">
        <f t="shared" si="18"/>
        <v>0.9</v>
      </c>
      <c r="AB30" s="304">
        <f t="shared" si="18"/>
        <v>0.5</v>
      </c>
      <c r="AC30" s="304">
        <f t="shared" si="18"/>
        <v>121.10000000000001</v>
      </c>
      <c r="AD30" s="304">
        <f t="shared" si="18"/>
        <v>2.4</v>
      </c>
      <c r="AE30" s="304">
        <f t="shared" si="18"/>
        <v>0.2</v>
      </c>
      <c r="AF30" s="305">
        <f t="shared" si="18"/>
        <v>469.418</v>
      </c>
      <c r="AG30" s="306">
        <f t="shared" si="18"/>
        <v>810.4699999999999</v>
      </c>
      <c r="AH30" s="306">
        <f t="shared" si="18"/>
        <v>15490.836</v>
      </c>
      <c r="AI30" s="306">
        <f t="shared" si="18"/>
        <v>14919.536</v>
      </c>
    </row>
    <row r="31" ht="54" customHeight="1">
      <c r="B31" s="211" t="s">
        <v>294</v>
      </c>
    </row>
  </sheetData>
  <sheetProtection/>
  <mergeCells count="9">
    <mergeCell ref="C5:N5"/>
    <mergeCell ref="I6:L6"/>
    <mergeCell ref="C6:H6"/>
    <mergeCell ref="AH1:AI1"/>
    <mergeCell ref="R6:W6"/>
    <mergeCell ref="X6:AB6"/>
    <mergeCell ref="O5:AF5"/>
    <mergeCell ref="O6:Q6"/>
    <mergeCell ref="AC6:AE6"/>
  </mergeCells>
  <printOptions horizontalCentered="1"/>
  <pageMargins left="0.1968503937007874" right="0.1968503937007874" top="1.5748031496062993" bottom="0.7874015748031497" header="0" footer="0"/>
  <pageSetup fitToWidth="0" fitToHeight="1" horizontalDpi="600" verticalDpi="600" orientation="portrait" paperSize="9" scale="43" r:id="rId2"/>
  <colBreaks count="1" manualBreakCount="1">
    <brk id="17" max="3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showOutlineSymbols="0" view="pageBreakPreview" zoomScale="50" zoomScaleNormal="40" zoomScaleSheetLayoutView="50" zoomScalePageLayoutView="0" workbookViewId="0" topLeftCell="A16">
      <selection activeCell="W20" sqref="W20:Y20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8" width="12.625" style="47" customWidth="1"/>
    <col min="19" max="21" width="15.625" style="1" customWidth="1"/>
    <col min="22" max="22" width="1.625" style="1" customWidth="1"/>
    <col min="23" max="23" width="8.75390625" style="1" customWidth="1"/>
    <col min="24" max="16384" width="10.75390625" style="1" customWidth="1"/>
  </cols>
  <sheetData>
    <row r="1" spans="20:22" ht="54" customHeight="1">
      <c r="T1" s="607"/>
      <c r="U1" s="607"/>
      <c r="V1" s="607"/>
    </row>
    <row r="2" ht="54" customHeight="1">
      <c r="B2" s="2" t="s">
        <v>218</v>
      </c>
    </row>
    <row r="3" ht="54" customHeight="1">
      <c r="B3" s="2"/>
    </row>
    <row r="4" spans="2:19" ht="54" customHeight="1" thickBot="1">
      <c r="B4" s="4" t="s">
        <v>121</v>
      </c>
      <c r="H4" s="57"/>
      <c r="I4" s="58"/>
      <c r="J4" s="58"/>
      <c r="K4" s="58"/>
      <c r="S4" s="6"/>
    </row>
    <row r="5" spans="2:22" ht="54" customHeight="1">
      <c r="B5" s="93"/>
      <c r="C5" s="656" t="s">
        <v>24</v>
      </c>
      <c r="D5" s="657"/>
      <c r="E5" s="657"/>
      <c r="F5" s="657"/>
      <c r="G5" s="617"/>
      <c r="H5" s="656" t="s">
        <v>269</v>
      </c>
      <c r="I5" s="657"/>
      <c r="J5" s="657"/>
      <c r="K5" s="657"/>
      <c r="L5" s="657"/>
      <c r="M5" s="657"/>
      <c r="N5" s="657"/>
      <c r="O5" s="657"/>
      <c r="P5" s="657"/>
      <c r="Q5" s="657"/>
      <c r="R5" s="617"/>
      <c r="S5" s="30" t="s">
        <v>118</v>
      </c>
      <c r="T5" s="64" t="s">
        <v>119</v>
      </c>
      <c r="U5" s="64" t="s">
        <v>120</v>
      </c>
      <c r="V5" s="3"/>
    </row>
    <row r="6" spans="2:22" ht="54" customHeight="1">
      <c r="B6" s="7" t="s">
        <v>0</v>
      </c>
      <c r="C6" s="612" t="s">
        <v>108</v>
      </c>
      <c r="D6" s="603"/>
      <c r="E6" s="603"/>
      <c r="F6" s="214" t="s">
        <v>107</v>
      </c>
      <c r="G6" s="8"/>
      <c r="H6" s="612" t="s">
        <v>106</v>
      </c>
      <c r="I6" s="603"/>
      <c r="J6" s="603"/>
      <c r="K6" s="603"/>
      <c r="L6" s="608"/>
      <c r="M6" s="603" t="s">
        <v>293</v>
      </c>
      <c r="N6" s="603"/>
      <c r="O6" s="603"/>
      <c r="P6" s="603"/>
      <c r="Q6" s="74" t="s">
        <v>20</v>
      </c>
      <c r="R6" s="8"/>
      <c r="S6" s="9" t="s">
        <v>49</v>
      </c>
      <c r="T6" s="65" t="s">
        <v>49</v>
      </c>
      <c r="U6" s="65" t="s">
        <v>49</v>
      </c>
      <c r="V6" s="3"/>
    </row>
    <row r="7" spans="2:22" ht="54" customHeight="1" thickBot="1">
      <c r="B7" s="221"/>
      <c r="C7" s="197" t="s">
        <v>140</v>
      </c>
      <c r="D7" s="198" t="s">
        <v>45</v>
      </c>
      <c r="E7" s="198" t="s">
        <v>66</v>
      </c>
      <c r="F7" s="199" t="s">
        <v>103</v>
      </c>
      <c r="G7" s="220" t="s">
        <v>6</v>
      </c>
      <c r="H7" s="419" t="s">
        <v>59</v>
      </c>
      <c r="I7" s="213" t="s">
        <v>60</v>
      </c>
      <c r="J7" s="420" t="s">
        <v>104</v>
      </c>
      <c r="K7" s="222" t="s">
        <v>105</v>
      </c>
      <c r="L7" s="185" t="s">
        <v>61</v>
      </c>
      <c r="M7" s="185" t="s">
        <v>46</v>
      </c>
      <c r="N7" s="200" t="s">
        <v>62</v>
      </c>
      <c r="O7" s="198" t="s">
        <v>63</v>
      </c>
      <c r="P7" s="186" t="s">
        <v>64</v>
      </c>
      <c r="Q7" s="201" t="s">
        <v>137</v>
      </c>
      <c r="R7" s="220" t="s">
        <v>6</v>
      </c>
      <c r="S7" s="219" t="s">
        <v>162</v>
      </c>
      <c r="T7" s="65" t="s">
        <v>163</v>
      </c>
      <c r="U7" s="65" t="s">
        <v>163</v>
      </c>
      <c r="V7" s="3"/>
    </row>
    <row r="8" spans="2:22" ht="54" customHeight="1">
      <c r="B8" s="53" t="s">
        <v>231</v>
      </c>
      <c r="C8" s="421"/>
      <c r="D8" s="422"/>
      <c r="E8" s="422"/>
      <c r="F8" s="423"/>
      <c r="G8" s="162">
        <f>SUM(C8:F8)</f>
        <v>0</v>
      </c>
      <c r="H8" s="439">
        <v>0.6</v>
      </c>
      <c r="I8" s="424"/>
      <c r="J8" s="440">
        <v>2.2</v>
      </c>
      <c r="K8" s="423">
        <v>0.9</v>
      </c>
      <c r="L8" s="422">
        <v>3.5</v>
      </c>
      <c r="M8" s="422"/>
      <c r="N8" s="424"/>
      <c r="O8" s="422"/>
      <c r="P8" s="424"/>
      <c r="Q8" s="425"/>
      <c r="R8" s="162">
        <f>SUM(H8:Q8)</f>
        <v>7.2</v>
      </c>
      <c r="S8" s="427">
        <f>SUM(R8,G8)</f>
        <v>7.2</v>
      </c>
      <c r="T8" s="441">
        <v>20</v>
      </c>
      <c r="U8" s="441">
        <v>16</v>
      </c>
      <c r="V8" s="3"/>
    </row>
    <row r="9" spans="1:21" ht="54" customHeight="1">
      <c r="A9" s="90"/>
      <c r="B9" s="173" t="s">
        <v>227</v>
      </c>
      <c r="C9" s="116"/>
      <c r="D9" s="117"/>
      <c r="E9" s="117"/>
      <c r="F9" s="117">
        <v>3.04</v>
      </c>
      <c r="G9" s="119">
        <f>SUM(C9:F9)</f>
        <v>3.04</v>
      </c>
      <c r="H9" s="116"/>
      <c r="I9" s="118"/>
      <c r="J9" s="118"/>
      <c r="K9" s="117"/>
      <c r="L9" s="118"/>
      <c r="M9" s="118"/>
      <c r="N9" s="118"/>
      <c r="O9" s="118">
        <v>0.3</v>
      </c>
      <c r="P9" s="118"/>
      <c r="Q9" s="118"/>
      <c r="R9" s="119">
        <f>SUM(H9:Q9)</f>
        <v>0.3</v>
      </c>
      <c r="S9" s="121">
        <f>SUM(R9,G9)</f>
        <v>3.34</v>
      </c>
      <c r="T9" s="122">
        <v>61.8</v>
      </c>
      <c r="U9" s="122">
        <v>56.873</v>
      </c>
    </row>
    <row r="10" spans="1:21" ht="54" customHeight="1">
      <c r="A10" s="90"/>
      <c r="B10" s="70" t="s">
        <v>228</v>
      </c>
      <c r="C10" s="116"/>
      <c r="D10" s="117"/>
      <c r="E10" s="117"/>
      <c r="F10" s="117"/>
      <c r="G10" s="119">
        <f>SUM(C10:F10)</f>
        <v>0</v>
      </c>
      <c r="H10" s="116"/>
      <c r="I10" s="118"/>
      <c r="J10" s="118"/>
      <c r="K10" s="117"/>
      <c r="L10" s="118"/>
      <c r="M10" s="118"/>
      <c r="N10" s="118"/>
      <c r="O10" s="118"/>
      <c r="P10" s="118"/>
      <c r="Q10" s="118">
        <v>0.2</v>
      </c>
      <c r="R10" s="119">
        <f>SUM(H10:Q10)</f>
        <v>0.2</v>
      </c>
      <c r="S10" s="121">
        <f>SUM(R10,G10)</f>
        <v>0.2</v>
      </c>
      <c r="T10" s="122">
        <v>2.3</v>
      </c>
      <c r="U10" s="122">
        <v>2.3</v>
      </c>
    </row>
    <row r="11" spans="2:21" ht="54" customHeight="1" thickBot="1">
      <c r="B11" s="85" t="s">
        <v>277</v>
      </c>
      <c r="C11" s="131">
        <f aca="true" t="shared" si="0" ref="C11:U11">SUM(C8:C10)</f>
        <v>0</v>
      </c>
      <c r="D11" s="129">
        <f t="shared" si="0"/>
        <v>0</v>
      </c>
      <c r="E11" s="129">
        <f t="shared" si="0"/>
        <v>0</v>
      </c>
      <c r="F11" s="129">
        <f t="shared" si="0"/>
        <v>3.04</v>
      </c>
      <c r="G11" s="137">
        <f t="shared" si="0"/>
        <v>3.04</v>
      </c>
      <c r="H11" s="131">
        <f t="shared" si="0"/>
        <v>0.6</v>
      </c>
      <c r="I11" s="129">
        <f t="shared" si="0"/>
        <v>0</v>
      </c>
      <c r="J11" s="129">
        <f t="shared" si="0"/>
        <v>2.2</v>
      </c>
      <c r="K11" s="129">
        <f t="shared" si="0"/>
        <v>0.9</v>
      </c>
      <c r="L11" s="129">
        <f t="shared" si="0"/>
        <v>3.5</v>
      </c>
      <c r="M11" s="129">
        <f t="shared" si="0"/>
        <v>0</v>
      </c>
      <c r="N11" s="129">
        <f t="shared" si="0"/>
        <v>0</v>
      </c>
      <c r="O11" s="129">
        <f t="shared" si="0"/>
        <v>0.3</v>
      </c>
      <c r="P11" s="129">
        <f t="shared" si="0"/>
        <v>0</v>
      </c>
      <c r="Q11" s="129">
        <f t="shared" si="0"/>
        <v>0.2</v>
      </c>
      <c r="R11" s="137">
        <f t="shared" si="0"/>
        <v>7.7</v>
      </c>
      <c r="S11" s="125">
        <f t="shared" si="0"/>
        <v>10.739999999999998</v>
      </c>
      <c r="T11" s="125">
        <f t="shared" si="0"/>
        <v>84.1</v>
      </c>
      <c r="U11" s="125">
        <f t="shared" si="0"/>
        <v>75.17299999999999</v>
      </c>
    </row>
    <row r="12" spans="1:21" ht="54" customHeight="1">
      <c r="A12" s="90"/>
      <c r="B12" s="426" t="s">
        <v>238</v>
      </c>
      <c r="C12" s="161">
        <f>2.3+3.2</f>
        <v>5.5</v>
      </c>
      <c r="D12" s="231">
        <f>2.9+5.6</f>
        <v>8.5</v>
      </c>
      <c r="E12" s="231">
        <f>1.9+3.6</f>
        <v>5.5</v>
      </c>
      <c r="F12" s="231"/>
      <c r="G12" s="162">
        <f aca="true" t="shared" si="1" ref="G12:G23">SUM(C12:F12)</f>
        <v>19.5</v>
      </c>
      <c r="H12" s="161"/>
      <c r="I12" s="160"/>
      <c r="J12" s="160">
        <f>5.2+9.5</f>
        <v>14.7</v>
      </c>
      <c r="K12" s="231">
        <v>8</v>
      </c>
      <c r="L12" s="160">
        <f>33.1+28.3</f>
        <v>61.400000000000006</v>
      </c>
      <c r="M12" s="160"/>
      <c r="N12" s="160"/>
      <c r="O12" s="160"/>
      <c r="P12" s="160"/>
      <c r="Q12" s="160"/>
      <c r="R12" s="162">
        <f>SUM(H12:Q12)</f>
        <v>84.10000000000001</v>
      </c>
      <c r="S12" s="427">
        <f>SUM(R12,G12)</f>
        <v>103.60000000000001</v>
      </c>
      <c r="T12" s="163">
        <f>437+720</f>
        <v>1157</v>
      </c>
      <c r="U12" s="163">
        <f>437+676</f>
        <v>1113</v>
      </c>
    </row>
    <row r="13" spans="1:21" ht="54" customHeight="1">
      <c r="A13" s="90"/>
      <c r="B13" s="70" t="s">
        <v>236</v>
      </c>
      <c r="C13" s="116">
        <v>17.1</v>
      </c>
      <c r="D13" s="117">
        <v>31</v>
      </c>
      <c r="E13" s="117">
        <v>14.1</v>
      </c>
      <c r="F13" s="117"/>
      <c r="G13" s="119">
        <f t="shared" si="1"/>
        <v>62.2</v>
      </c>
      <c r="H13" s="116">
        <v>1.8</v>
      </c>
      <c r="I13" s="118"/>
      <c r="J13" s="118">
        <v>76</v>
      </c>
      <c r="K13" s="117">
        <v>22</v>
      </c>
      <c r="L13" s="118">
        <v>229.9</v>
      </c>
      <c r="M13" s="118"/>
      <c r="N13" s="118"/>
      <c r="O13" s="118"/>
      <c r="P13" s="118"/>
      <c r="Q13" s="118"/>
      <c r="R13" s="119">
        <f>SUM(H13:Q13)</f>
        <v>329.7</v>
      </c>
      <c r="S13" s="121">
        <f>SUM(R13,G13)</f>
        <v>391.9</v>
      </c>
      <c r="T13" s="122">
        <v>4800</v>
      </c>
      <c r="U13" s="122">
        <v>4593</v>
      </c>
    </row>
    <row r="14" spans="1:21" ht="54" customHeight="1">
      <c r="A14" s="90"/>
      <c r="B14" s="70" t="s">
        <v>237</v>
      </c>
      <c r="C14" s="116">
        <v>14</v>
      </c>
      <c r="D14" s="117">
        <v>13.5</v>
      </c>
      <c r="E14" s="117">
        <v>8.5</v>
      </c>
      <c r="F14" s="117"/>
      <c r="G14" s="119">
        <f t="shared" si="1"/>
        <v>36</v>
      </c>
      <c r="H14" s="116">
        <v>21</v>
      </c>
      <c r="I14" s="118"/>
      <c r="J14" s="118">
        <v>60</v>
      </c>
      <c r="K14" s="117">
        <v>19.8</v>
      </c>
      <c r="L14" s="118">
        <v>161</v>
      </c>
      <c r="M14" s="118"/>
      <c r="N14" s="118"/>
      <c r="O14" s="118"/>
      <c r="P14" s="118"/>
      <c r="Q14" s="118"/>
      <c r="R14" s="119">
        <f aca="true" t="shared" si="2" ref="R14:R23">SUM(H14:Q14)</f>
        <v>261.8</v>
      </c>
      <c r="S14" s="121">
        <f>SUM(R14,G14)</f>
        <v>297.8</v>
      </c>
      <c r="T14" s="122">
        <v>3014.8</v>
      </c>
      <c r="U14" s="122">
        <v>2759.2</v>
      </c>
    </row>
    <row r="15" spans="2:21" ht="54" customHeight="1" thickBot="1">
      <c r="B15" s="85" t="s">
        <v>278</v>
      </c>
      <c r="C15" s="131">
        <f>SUM(C12:C14)</f>
        <v>36.6</v>
      </c>
      <c r="D15" s="129">
        <f>SUM(D12:D14)</f>
        <v>53</v>
      </c>
      <c r="E15" s="129">
        <f>SUM(E12:E14)</f>
        <v>28.1</v>
      </c>
      <c r="F15" s="129">
        <f>SUM(F12:F14)</f>
        <v>0</v>
      </c>
      <c r="G15" s="124">
        <f t="shared" si="1"/>
        <v>117.69999999999999</v>
      </c>
      <c r="H15" s="165">
        <f aca="true" t="shared" si="3" ref="H15:M15">SUM(H12:H14)</f>
        <v>22.8</v>
      </c>
      <c r="I15" s="166">
        <f t="shared" si="3"/>
        <v>0</v>
      </c>
      <c r="J15" s="166">
        <f t="shared" si="3"/>
        <v>150.7</v>
      </c>
      <c r="K15" s="166">
        <f t="shared" si="3"/>
        <v>49.8</v>
      </c>
      <c r="L15" s="166">
        <f t="shared" si="3"/>
        <v>452.3</v>
      </c>
      <c r="M15" s="166">
        <f t="shared" si="3"/>
        <v>0</v>
      </c>
      <c r="N15" s="166">
        <f>SUM(N12:N14)</f>
        <v>0</v>
      </c>
      <c r="O15" s="166">
        <f>SUM(O12:O14)</f>
        <v>0</v>
      </c>
      <c r="P15" s="166">
        <f>SUM(P12:P14)</f>
        <v>0</v>
      </c>
      <c r="Q15" s="166">
        <f>SUM(Q12:Q14)</f>
        <v>0</v>
      </c>
      <c r="R15" s="124">
        <f t="shared" si="2"/>
        <v>675.6</v>
      </c>
      <c r="S15" s="125">
        <f>SUM(S12:S14)</f>
        <v>793.3</v>
      </c>
      <c r="T15" s="125">
        <f>SUM(T12:T14)</f>
        <v>8971.8</v>
      </c>
      <c r="U15" s="125">
        <f>SUM(U12:U14)</f>
        <v>8465.2</v>
      </c>
    </row>
    <row r="16" spans="1:21" ht="54" customHeight="1">
      <c r="A16" s="90"/>
      <c r="B16" s="426" t="s">
        <v>266</v>
      </c>
      <c r="C16" s="161"/>
      <c r="D16" s="231"/>
      <c r="E16" s="231"/>
      <c r="F16" s="231"/>
      <c r="G16" s="162">
        <f t="shared" si="1"/>
        <v>0</v>
      </c>
      <c r="H16" s="161"/>
      <c r="I16" s="160">
        <v>0.1</v>
      </c>
      <c r="J16" s="160"/>
      <c r="K16" s="231"/>
      <c r="L16" s="160"/>
      <c r="M16" s="160"/>
      <c r="N16" s="160"/>
      <c r="O16" s="160"/>
      <c r="P16" s="160"/>
      <c r="Q16" s="160">
        <v>0.2</v>
      </c>
      <c r="R16" s="162">
        <f t="shared" si="2"/>
        <v>0.30000000000000004</v>
      </c>
      <c r="S16" s="427">
        <f>SUM(R16,G16)</f>
        <v>0.30000000000000004</v>
      </c>
      <c r="T16" s="163">
        <v>4.1</v>
      </c>
      <c r="U16" s="163">
        <v>3.7</v>
      </c>
    </row>
    <row r="17" spans="2:21" ht="54" customHeight="1" thickBot="1">
      <c r="B17" s="85" t="s">
        <v>279</v>
      </c>
      <c r="C17" s="131">
        <f>SUM(C16:C16)</f>
        <v>0</v>
      </c>
      <c r="D17" s="129">
        <f>SUM(D16:D16)</f>
        <v>0</v>
      </c>
      <c r="E17" s="129">
        <f>SUM(E16:E16)</f>
        <v>0</v>
      </c>
      <c r="F17" s="129">
        <f>SUM(F16:F16)</f>
        <v>0</v>
      </c>
      <c r="G17" s="124">
        <f t="shared" si="1"/>
        <v>0</v>
      </c>
      <c r="H17" s="165">
        <f aca="true" t="shared" si="4" ref="H17:M17">SUM(H16:H16)</f>
        <v>0</v>
      </c>
      <c r="I17" s="166">
        <f t="shared" si="4"/>
        <v>0.1</v>
      </c>
      <c r="J17" s="166">
        <f t="shared" si="4"/>
        <v>0</v>
      </c>
      <c r="K17" s="166">
        <f t="shared" si="4"/>
        <v>0</v>
      </c>
      <c r="L17" s="166">
        <f t="shared" si="4"/>
        <v>0</v>
      </c>
      <c r="M17" s="166">
        <f t="shared" si="4"/>
        <v>0</v>
      </c>
      <c r="N17" s="166">
        <f>SUM(N16:N16)</f>
        <v>0</v>
      </c>
      <c r="O17" s="166">
        <f>SUM(O16:O16)</f>
        <v>0</v>
      </c>
      <c r="P17" s="166">
        <f>SUM(P16:P16)</f>
        <v>0</v>
      </c>
      <c r="Q17" s="166">
        <f>SUM(Q16:Q16)</f>
        <v>0.2</v>
      </c>
      <c r="R17" s="124">
        <f t="shared" si="2"/>
        <v>0.30000000000000004</v>
      </c>
      <c r="S17" s="125">
        <f>SUM(S16:S16)</f>
        <v>0.30000000000000004</v>
      </c>
      <c r="T17" s="125">
        <f>SUM(T16:T16)</f>
        <v>4.1</v>
      </c>
      <c r="U17" s="125">
        <f>SUM(U16:U16)</f>
        <v>3.7</v>
      </c>
    </row>
    <row r="18" spans="1:21" s="28" customFormat="1" ht="54" customHeight="1">
      <c r="A18" s="90"/>
      <c r="B18" s="428" t="s">
        <v>249</v>
      </c>
      <c r="C18" s="429">
        <v>0.30000000000000004</v>
      </c>
      <c r="D18" s="430">
        <v>1.5</v>
      </c>
      <c r="E18" s="430"/>
      <c r="F18" s="430"/>
      <c r="G18" s="431">
        <f t="shared" si="1"/>
        <v>1.8</v>
      </c>
      <c r="H18" s="429"/>
      <c r="I18" s="432"/>
      <c r="J18" s="432">
        <v>3.8</v>
      </c>
      <c r="K18" s="430">
        <v>0.6000000000000001</v>
      </c>
      <c r="L18" s="432">
        <v>18.8</v>
      </c>
      <c r="M18" s="432"/>
      <c r="N18" s="432"/>
      <c r="O18" s="432"/>
      <c r="P18" s="432"/>
      <c r="Q18" s="432"/>
      <c r="R18" s="431">
        <f t="shared" si="2"/>
        <v>23.200000000000003</v>
      </c>
      <c r="S18" s="433">
        <f aca="true" t="shared" si="5" ref="S18:S23">SUM(R18,G18)</f>
        <v>25.000000000000004</v>
      </c>
      <c r="T18" s="434">
        <v>400</v>
      </c>
      <c r="U18" s="434">
        <v>400</v>
      </c>
    </row>
    <row r="19" spans="1:21" ht="54" customHeight="1">
      <c r="A19" s="90"/>
      <c r="B19" s="70" t="s">
        <v>244</v>
      </c>
      <c r="C19" s="116">
        <v>0.1</v>
      </c>
      <c r="D19" s="117">
        <v>0.1</v>
      </c>
      <c r="E19" s="117"/>
      <c r="F19" s="117"/>
      <c r="G19" s="119">
        <f t="shared" si="1"/>
        <v>0.2</v>
      </c>
      <c r="H19" s="116"/>
      <c r="I19" s="118"/>
      <c r="J19" s="118">
        <v>0.5</v>
      </c>
      <c r="K19" s="117">
        <v>0.2</v>
      </c>
      <c r="L19" s="118">
        <v>0.5</v>
      </c>
      <c r="M19" s="118"/>
      <c r="N19" s="118"/>
      <c r="O19" s="118"/>
      <c r="P19" s="118"/>
      <c r="Q19" s="118"/>
      <c r="R19" s="119">
        <f t="shared" si="2"/>
        <v>1.2</v>
      </c>
      <c r="S19" s="121">
        <f t="shared" si="5"/>
        <v>1.4</v>
      </c>
      <c r="T19" s="122">
        <v>8</v>
      </c>
      <c r="U19" s="122">
        <v>8</v>
      </c>
    </row>
    <row r="20" spans="1:23" ht="54" customHeight="1">
      <c r="A20" s="78"/>
      <c r="B20" s="70" t="s">
        <v>256</v>
      </c>
      <c r="C20" s="116"/>
      <c r="D20" s="117"/>
      <c r="E20" s="117"/>
      <c r="F20" s="117"/>
      <c r="G20" s="119">
        <f t="shared" si="1"/>
        <v>0</v>
      </c>
      <c r="H20" s="116"/>
      <c r="I20" s="118"/>
      <c r="J20" s="118"/>
      <c r="K20" s="117"/>
      <c r="L20" s="118"/>
      <c r="M20" s="118"/>
      <c r="N20" s="118"/>
      <c r="O20" s="118"/>
      <c r="P20" s="118"/>
      <c r="Q20" s="118">
        <v>0.1</v>
      </c>
      <c r="R20" s="119">
        <f t="shared" si="2"/>
        <v>0.1</v>
      </c>
      <c r="S20" s="121">
        <f t="shared" si="5"/>
        <v>0.1</v>
      </c>
      <c r="T20" s="122" t="s">
        <v>298</v>
      </c>
      <c r="U20" s="122" t="s">
        <v>252</v>
      </c>
      <c r="W20" s="211"/>
    </row>
    <row r="21" spans="1:21" ht="54" customHeight="1">
      <c r="A21" s="78"/>
      <c r="B21" s="70" t="s">
        <v>258</v>
      </c>
      <c r="C21" s="116"/>
      <c r="D21" s="117"/>
      <c r="E21" s="117"/>
      <c r="F21" s="117"/>
      <c r="G21" s="119">
        <f t="shared" si="1"/>
        <v>0</v>
      </c>
      <c r="H21" s="116"/>
      <c r="I21" s="118"/>
      <c r="J21" s="118"/>
      <c r="K21" s="117"/>
      <c r="L21" s="118"/>
      <c r="M21" s="118"/>
      <c r="N21" s="118"/>
      <c r="O21" s="118"/>
      <c r="P21" s="118">
        <v>1.5</v>
      </c>
      <c r="Q21" s="118"/>
      <c r="R21" s="119">
        <f t="shared" si="2"/>
        <v>1.5</v>
      </c>
      <c r="S21" s="121">
        <f t="shared" si="5"/>
        <v>1.5</v>
      </c>
      <c r="T21" s="122">
        <v>4</v>
      </c>
      <c r="U21" s="122">
        <v>4</v>
      </c>
    </row>
    <row r="22" spans="1:21" ht="54" customHeight="1">
      <c r="A22" s="78"/>
      <c r="B22" s="70" t="s">
        <v>247</v>
      </c>
      <c r="C22" s="116"/>
      <c r="D22" s="117"/>
      <c r="E22" s="117"/>
      <c r="F22" s="117"/>
      <c r="G22" s="119">
        <f t="shared" si="1"/>
        <v>0</v>
      </c>
      <c r="H22" s="116"/>
      <c r="I22" s="118"/>
      <c r="J22" s="118"/>
      <c r="K22" s="117"/>
      <c r="L22" s="118">
        <v>1</v>
      </c>
      <c r="M22" s="118"/>
      <c r="N22" s="118"/>
      <c r="O22" s="118">
        <v>2</v>
      </c>
      <c r="P22" s="118">
        <v>3</v>
      </c>
      <c r="Q22" s="118"/>
      <c r="R22" s="119">
        <f t="shared" si="2"/>
        <v>6</v>
      </c>
      <c r="S22" s="121">
        <f t="shared" si="5"/>
        <v>6</v>
      </c>
      <c r="T22" s="122">
        <v>30</v>
      </c>
      <c r="U22" s="122">
        <v>27</v>
      </c>
    </row>
    <row r="23" spans="1:21" ht="54" customHeight="1">
      <c r="A23" s="78"/>
      <c r="B23" s="70" t="s">
        <v>254</v>
      </c>
      <c r="C23" s="116"/>
      <c r="D23" s="117"/>
      <c r="E23" s="117"/>
      <c r="F23" s="117"/>
      <c r="G23" s="119">
        <f t="shared" si="1"/>
        <v>0</v>
      </c>
      <c r="H23" s="116"/>
      <c r="I23" s="118"/>
      <c r="J23" s="118"/>
      <c r="K23" s="117"/>
      <c r="L23" s="118">
        <v>2</v>
      </c>
      <c r="M23" s="118"/>
      <c r="N23" s="118"/>
      <c r="O23" s="118"/>
      <c r="P23" s="118"/>
      <c r="Q23" s="118"/>
      <c r="R23" s="119">
        <f t="shared" si="2"/>
        <v>2</v>
      </c>
      <c r="S23" s="121">
        <f t="shared" si="5"/>
        <v>2</v>
      </c>
      <c r="T23" s="122">
        <v>23.1</v>
      </c>
      <c r="U23" s="122">
        <v>22.9</v>
      </c>
    </row>
    <row r="24" spans="2:21" ht="54" customHeight="1" thickBot="1">
      <c r="B24" s="85" t="s">
        <v>282</v>
      </c>
      <c r="C24" s="131">
        <f>SUM(C18:C23)</f>
        <v>0.4</v>
      </c>
      <c r="D24" s="129">
        <f>SUM(D18:D23)</f>
        <v>1.6</v>
      </c>
      <c r="E24" s="129">
        <f>SUM(E18:E23)</f>
        <v>0</v>
      </c>
      <c r="F24" s="129">
        <f>SUM(F18:F23)</f>
        <v>0</v>
      </c>
      <c r="G24" s="124">
        <f>SUM(G18:G23)</f>
        <v>2</v>
      </c>
      <c r="H24" s="165">
        <f aca="true" t="shared" si="6" ref="H24:O24">SUM(H18:H23)</f>
        <v>0</v>
      </c>
      <c r="I24" s="166">
        <f t="shared" si="6"/>
        <v>0</v>
      </c>
      <c r="J24" s="166">
        <f t="shared" si="6"/>
        <v>4.3</v>
      </c>
      <c r="K24" s="166">
        <f t="shared" si="6"/>
        <v>0.8</v>
      </c>
      <c r="L24" s="166">
        <f t="shared" si="6"/>
        <v>22.3</v>
      </c>
      <c r="M24" s="166">
        <f t="shared" si="6"/>
        <v>0</v>
      </c>
      <c r="N24" s="166">
        <f t="shared" si="6"/>
        <v>0</v>
      </c>
      <c r="O24" s="166">
        <f t="shared" si="6"/>
        <v>2</v>
      </c>
      <c r="P24" s="166">
        <f aca="true" t="shared" si="7" ref="P24:U24">SUM(P18:P23)</f>
        <v>4.5</v>
      </c>
      <c r="Q24" s="166">
        <f t="shared" si="7"/>
        <v>0.1</v>
      </c>
      <c r="R24" s="124">
        <f t="shared" si="7"/>
        <v>34</v>
      </c>
      <c r="S24" s="125">
        <f t="shared" si="7"/>
        <v>36</v>
      </c>
      <c r="T24" s="125">
        <f t="shared" si="7"/>
        <v>465.1</v>
      </c>
      <c r="U24" s="125">
        <f t="shared" si="7"/>
        <v>461.9</v>
      </c>
    </row>
    <row r="25" spans="1:21" ht="54" customHeight="1">
      <c r="A25" s="90"/>
      <c r="B25" s="426" t="s">
        <v>220</v>
      </c>
      <c r="C25" s="161">
        <v>0.2</v>
      </c>
      <c r="D25" s="231">
        <v>0.3</v>
      </c>
      <c r="E25" s="231"/>
      <c r="F25" s="231"/>
      <c r="G25" s="162">
        <f>SUM(C25:F25)</f>
        <v>0.5</v>
      </c>
      <c r="H25" s="161"/>
      <c r="I25" s="160"/>
      <c r="J25" s="160">
        <v>1.3</v>
      </c>
      <c r="K25" s="231">
        <v>0.3</v>
      </c>
      <c r="L25" s="160">
        <v>5.5</v>
      </c>
      <c r="M25" s="160"/>
      <c r="N25" s="160"/>
      <c r="O25" s="160"/>
      <c r="P25" s="160"/>
      <c r="Q25" s="160"/>
      <c r="R25" s="162">
        <f>SUM(H25:Q25)</f>
        <v>7.1</v>
      </c>
      <c r="S25" s="427">
        <f>SUM(R25,G25)</f>
        <v>7.6</v>
      </c>
      <c r="T25" s="163">
        <v>61</v>
      </c>
      <c r="U25" s="163">
        <v>61</v>
      </c>
    </row>
    <row r="26" spans="1:21" ht="54" customHeight="1">
      <c r="A26" s="90"/>
      <c r="B26" s="70" t="s">
        <v>224</v>
      </c>
      <c r="C26" s="116">
        <v>0.1</v>
      </c>
      <c r="D26" s="117">
        <v>0.1</v>
      </c>
      <c r="E26" s="117"/>
      <c r="F26" s="117"/>
      <c r="G26" s="119">
        <f>SUM(C26:F26)</f>
        <v>0.2</v>
      </c>
      <c r="H26" s="116"/>
      <c r="I26" s="118"/>
      <c r="J26" s="118"/>
      <c r="K26" s="117"/>
      <c r="L26" s="118">
        <v>1.3</v>
      </c>
      <c r="M26" s="118"/>
      <c r="N26" s="118"/>
      <c r="O26" s="118"/>
      <c r="P26" s="118"/>
      <c r="Q26" s="118"/>
      <c r="R26" s="119">
        <f>SUM(H26:Q26)</f>
        <v>1.3</v>
      </c>
      <c r="S26" s="121">
        <f>SUM(R26,G26)</f>
        <v>1.5</v>
      </c>
      <c r="T26" s="122">
        <v>19.6</v>
      </c>
      <c r="U26" s="122">
        <v>19.6</v>
      </c>
    </row>
    <row r="27" spans="2:21" ht="54" customHeight="1" thickBot="1">
      <c r="B27" s="85" t="s">
        <v>280</v>
      </c>
      <c r="C27" s="131">
        <f>SUM(C25:C26)</f>
        <v>0.30000000000000004</v>
      </c>
      <c r="D27" s="129">
        <f>SUM(D25:D26)</f>
        <v>0.4</v>
      </c>
      <c r="E27" s="129">
        <f>SUM(E25:E26)</f>
        <v>0</v>
      </c>
      <c r="F27" s="129">
        <f>SUM(F25:F26)</f>
        <v>0</v>
      </c>
      <c r="G27" s="124">
        <f>SUM(C27:F27)</f>
        <v>0.7000000000000001</v>
      </c>
      <c r="H27" s="165">
        <f aca="true" t="shared" si="8" ref="H27:Q27">SUM(H25:H26)</f>
        <v>0</v>
      </c>
      <c r="I27" s="166">
        <f t="shared" si="8"/>
        <v>0</v>
      </c>
      <c r="J27" s="166">
        <f t="shared" si="8"/>
        <v>1.3</v>
      </c>
      <c r="K27" s="166">
        <f t="shared" si="8"/>
        <v>0.3</v>
      </c>
      <c r="L27" s="166">
        <f t="shared" si="8"/>
        <v>6.8</v>
      </c>
      <c r="M27" s="166">
        <f t="shared" si="8"/>
        <v>0</v>
      </c>
      <c r="N27" s="166">
        <f t="shared" si="8"/>
        <v>0</v>
      </c>
      <c r="O27" s="166">
        <f t="shared" si="8"/>
        <v>0</v>
      </c>
      <c r="P27" s="166">
        <f t="shared" si="8"/>
        <v>0</v>
      </c>
      <c r="Q27" s="166">
        <f t="shared" si="8"/>
        <v>0</v>
      </c>
      <c r="R27" s="124">
        <f>SUM(H27:Q27)</f>
        <v>8.4</v>
      </c>
      <c r="S27" s="125">
        <f>SUM(S25:S26)</f>
        <v>9.1</v>
      </c>
      <c r="T27" s="125">
        <f>SUM(T25:T26)</f>
        <v>80.6</v>
      </c>
      <c r="U27" s="125">
        <f>SUM(U25:U26)</f>
        <v>80.6</v>
      </c>
    </row>
    <row r="28" spans="2:22" ht="54" customHeight="1">
      <c r="B28" s="53" t="s">
        <v>263</v>
      </c>
      <c r="C28" s="161">
        <v>0.2</v>
      </c>
      <c r="D28" s="422"/>
      <c r="E28" s="422"/>
      <c r="F28" s="423"/>
      <c r="G28" s="162">
        <f>SUM(C28:F28)</f>
        <v>0.2</v>
      </c>
      <c r="H28" s="439"/>
      <c r="I28" s="424"/>
      <c r="J28" s="440"/>
      <c r="K28" s="423"/>
      <c r="L28" s="422"/>
      <c r="M28" s="422"/>
      <c r="N28" s="424"/>
      <c r="O28" s="422"/>
      <c r="P28" s="424"/>
      <c r="Q28" s="425"/>
      <c r="R28" s="162">
        <f>SUM(H28:Q28)</f>
        <v>0</v>
      </c>
      <c r="S28" s="427">
        <f>SUM(R28,G28)</f>
        <v>0.2</v>
      </c>
      <c r="T28" s="163">
        <v>0.5</v>
      </c>
      <c r="U28" s="163">
        <v>0.4</v>
      </c>
      <c r="V28" s="3"/>
    </row>
    <row r="29" spans="1:21" ht="54" customHeight="1">
      <c r="A29" s="90"/>
      <c r="B29" s="173" t="s">
        <v>260</v>
      </c>
      <c r="C29" s="116">
        <v>0.1</v>
      </c>
      <c r="D29" s="117"/>
      <c r="E29" s="117"/>
      <c r="F29" s="117"/>
      <c r="G29" s="119">
        <f>SUM(C29:F29)</f>
        <v>0.1</v>
      </c>
      <c r="H29" s="116"/>
      <c r="I29" s="118"/>
      <c r="J29" s="118"/>
      <c r="K29" s="117"/>
      <c r="L29" s="118">
        <v>5</v>
      </c>
      <c r="M29" s="118">
        <v>0.5</v>
      </c>
      <c r="N29" s="118">
        <v>0.5</v>
      </c>
      <c r="O29" s="118"/>
      <c r="P29" s="118"/>
      <c r="Q29" s="118"/>
      <c r="R29" s="119">
        <f>SUM(H29:Q29)</f>
        <v>6</v>
      </c>
      <c r="S29" s="121">
        <f>SUM(R29,G29)</f>
        <v>6.1</v>
      </c>
      <c r="T29" s="122">
        <v>7.5</v>
      </c>
      <c r="U29" s="122">
        <v>4.7</v>
      </c>
    </row>
    <row r="30" spans="1:21" ht="54" customHeight="1">
      <c r="A30" s="90"/>
      <c r="B30" s="70" t="s">
        <v>262</v>
      </c>
      <c r="C30" s="116"/>
      <c r="D30" s="117"/>
      <c r="E30" s="117"/>
      <c r="F30" s="117"/>
      <c r="G30" s="119">
        <v>0</v>
      </c>
      <c r="H30" s="116"/>
      <c r="I30" s="118"/>
      <c r="J30" s="118"/>
      <c r="K30" s="117"/>
      <c r="L30" s="118">
        <v>2</v>
      </c>
      <c r="M30" s="118"/>
      <c r="N30" s="118"/>
      <c r="O30" s="118"/>
      <c r="P30" s="118"/>
      <c r="Q30" s="118"/>
      <c r="R30" s="119">
        <v>2</v>
      </c>
      <c r="S30" s="121">
        <f>SUM(R30,G30)</f>
        <v>2</v>
      </c>
      <c r="T30" s="122">
        <v>4.1</v>
      </c>
      <c r="U30" s="122">
        <v>3.3</v>
      </c>
    </row>
    <row r="31" spans="1:21" ht="54" customHeight="1">
      <c r="A31" s="90"/>
      <c r="B31" s="70" t="s">
        <v>265</v>
      </c>
      <c r="C31" s="116"/>
      <c r="D31" s="117">
        <v>0.5</v>
      </c>
      <c r="E31" s="117"/>
      <c r="F31" s="117"/>
      <c r="G31" s="119">
        <f>SUM(C31:F31)</f>
        <v>0.5</v>
      </c>
      <c r="H31" s="116"/>
      <c r="I31" s="118"/>
      <c r="J31" s="118">
        <v>0.4</v>
      </c>
      <c r="K31" s="117">
        <v>0.5</v>
      </c>
      <c r="L31" s="118">
        <v>4.2</v>
      </c>
      <c r="M31" s="118"/>
      <c r="N31" s="118">
        <v>1.5</v>
      </c>
      <c r="O31" s="118"/>
      <c r="P31" s="118"/>
      <c r="Q31" s="118">
        <v>0.2</v>
      </c>
      <c r="R31" s="119">
        <f>SUM(H31:Q31)</f>
        <v>6.800000000000001</v>
      </c>
      <c r="S31" s="121">
        <f>SUM(R31,G31)</f>
        <v>7.300000000000001</v>
      </c>
      <c r="T31" s="122">
        <v>73</v>
      </c>
      <c r="U31" s="122">
        <v>63</v>
      </c>
    </row>
    <row r="32" spans="2:21" ht="54" customHeight="1" thickBot="1">
      <c r="B32" s="85" t="s">
        <v>281</v>
      </c>
      <c r="C32" s="131">
        <f>SUM(C28:C31)</f>
        <v>0.30000000000000004</v>
      </c>
      <c r="D32" s="129">
        <f>SUM(D28:D31)</f>
        <v>0.5</v>
      </c>
      <c r="E32" s="129">
        <f>SUM(E28:E31)</f>
        <v>0</v>
      </c>
      <c r="F32" s="129">
        <f>SUM(F28:F31)</f>
        <v>0</v>
      </c>
      <c r="G32" s="124">
        <f>SUM(C32:F32)</f>
        <v>0.8</v>
      </c>
      <c r="H32" s="165">
        <f aca="true" t="shared" si="9" ref="H32:Q32">SUM(H28:H31)</f>
        <v>0</v>
      </c>
      <c r="I32" s="166">
        <f t="shared" si="9"/>
        <v>0</v>
      </c>
      <c r="J32" s="166">
        <f t="shared" si="9"/>
        <v>0.4</v>
      </c>
      <c r="K32" s="166">
        <f t="shared" si="9"/>
        <v>0.5</v>
      </c>
      <c r="L32" s="166">
        <f t="shared" si="9"/>
        <v>11.2</v>
      </c>
      <c r="M32" s="166">
        <f t="shared" si="9"/>
        <v>0.5</v>
      </c>
      <c r="N32" s="166">
        <f t="shared" si="9"/>
        <v>2</v>
      </c>
      <c r="O32" s="166">
        <f t="shared" si="9"/>
        <v>0</v>
      </c>
      <c r="P32" s="166">
        <f t="shared" si="9"/>
        <v>0</v>
      </c>
      <c r="Q32" s="166">
        <f t="shared" si="9"/>
        <v>0.2</v>
      </c>
      <c r="R32" s="124">
        <f>SUM(H32:Q32)</f>
        <v>14.799999999999999</v>
      </c>
      <c r="S32" s="125">
        <f>SUM(S28:S31)</f>
        <v>15.600000000000001</v>
      </c>
      <c r="T32" s="125">
        <f>SUM(T28:T31)</f>
        <v>85.1</v>
      </c>
      <c r="U32" s="125">
        <f>SUM(U28:U31)</f>
        <v>71.4</v>
      </c>
    </row>
    <row r="33" spans="2:21" ht="54" customHeight="1" thickBot="1">
      <c r="B33" s="224" t="s">
        <v>268</v>
      </c>
      <c r="C33" s="228">
        <f aca="true" t="shared" si="10" ref="C33:U33">SUM(C11,C15,C17,C24,C27,C32)</f>
        <v>37.599999999999994</v>
      </c>
      <c r="D33" s="225">
        <f t="shared" si="10"/>
        <v>55.5</v>
      </c>
      <c r="E33" s="225">
        <f t="shared" si="10"/>
        <v>28.1</v>
      </c>
      <c r="F33" s="225">
        <f t="shared" si="10"/>
        <v>3.04</v>
      </c>
      <c r="G33" s="226">
        <f t="shared" si="10"/>
        <v>124.24</v>
      </c>
      <c r="H33" s="228">
        <f t="shared" si="10"/>
        <v>23.400000000000002</v>
      </c>
      <c r="I33" s="225">
        <f t="shared" si="10"/>
        <v>0.1</v>
      </c>
      <c r="J33" s="225">
        <f t="shared" si="10"/>
        <v>158.9</v>
      </c>
      <c r="K33" s="225">
        <f t="shared" si="10"/>
        <v>52.29999999999999</v>
      </c>
      <c r="L33" s="225">
        <f t="shared" si="10"/>
        <v>496.1</v>
      </c>
      <c r="M33" s="225">
        <f t="shared" si="10"/>
        <v>0.5</v>
      </c>
      <c r="N33" s="225">
        <f t="shared" si="10"/>
        <v>2</v>
      </c>
      <c r="O33" s="225">
        <f t="shared" si="10"/>
        <v>2.3</v>
      </c>
      <c r="P33" s="225">
        <f t="shared" si="10"/>
        <v>4.5</v>
      </c>
      <c r="Q33" s="225">
        <f t="shared" si="10"/>
        <v>0.7</v>
      </c>
      <c r="R33" s="226">
        <f t="shared" si="10"/>
        <v>740.8</v>
      </c>
      <c r="S33" s="229">
        <f t="shared" si="10"/>
        <v>865.04</v>
      </c>
      <c r="T33" s="229">
        <f t="shared" si="10"/>
        <v>9690.800000000001</v>
      </c>
      <c r="U33" s="229">
        <f t="shared" si="10"/>
        <v>9157.973000000002</v>
      </c>
    </row>
    <row r="34" spans="2:18" ht="54" customHeight="1">
      <c r="B34" s="211" t="s">
        <v>294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ht="54" customHeight="1">
      <c r="N35" s="50"/>
    </row>
  </sheetData>
  <sheetProtection/>
  <mergeCells count="6">
    <mergeCell ref="T1:V1"/>
    <mergeCell ref="H5:R5"/>
    <mergeCell ref="C5:G5"/>
    <mergeCell ref="M6:P6"/>
    <mergeCell ref="H6:L6"/>
    <mergeCell ref="C6:E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1"/>
  <sheetViews>
    <sheetView showOutlineSymbols="0" view="pageBreakPreview" zoomScale="50" zoomScaleNormal="87" zoomScaleSheetLayoutView="50" zoomScalePageLayoutView="0" workbookViewId="0" topLeftCell="A1">
      <selection activeCell="C6" sqref="C6:D6"/>
    </sheetView>
  </sheetViews>
  <sheetFormatPr defaultColWidth="10.75390625" defaultRowHeight="54" customHeight="1"/>
  <cols>
    <col min="1" max="1" width="7.375" style="47" customWidth="1"/>
    <col min="2" max="2" width="20.625" style="47" customWidth="1"/>
    <col min="3" max="18" width="12.625" style="47" customWidth="1"/>
    <col min="19" max="21" width="15.625" style="1" customWidth="1"/>
    <col min="22" max="22" width="1.625" style="47" customWidth="1"/>
    <col min="23" max="23" width="8.75390625" style="47" customWidth="1"/>
    <col min="24" max="16384" width="10.75390625" style="47" customWidth="1"/>
  </cols>
  <sheetData>
    <row r="1" spans="9:22" ht="54" customHeight="1">
      <c r="I1" s="71"/>
      <c r="T1" s="670"/>
      <c r="U1" s="670"/>
      <c r="V1" s="23"/>
    </row>
    <row r="2" spans="2:12" ht="54" customHeight="1">
      <c r="B2" s="2" t="s">
        <v>218</v>
      </c>
      <c r="K2" s="50"/>
      <c r="L2" s="50"/>
    </row>
    <row r="3" spans="2:12" ht="54" customHeight="1">
      <c r="B3" s="2"/>
      <c r="K3" s="50"/>
      <c r="L3" s="50"/>
    </row>
    <row r="4" spans="1:22" ht="54" customHeight="1" thickBot="1">
      <c r="A4" s="59"/>
      <c r="B4" s="4" t="s">
        <v>128</v>
      </c>
      <c r="C4" s="59"/>
      <c r="D4" s="59"/>
      <c r="E4" s="59"/>
      <c r="F4" s="60"/>
      <c r="G4" s="59"/>
      <c r="H4" s="59"/>
      <c r="I4" s="59"/>
      <c r="J4" s="59"/>
      <c r="K4" s="61"/>
      <c r="L4" s="62"/>
      <c r="M4" s="59"/>
      <c r="N4" s="59"/>
      <c r="O4" s="59"/>
      <c r="P4" s="59"/>
      <c r="Q4" s="59"/>
      <c r="S4" s="6"/>
      <c r="V4" s="59"/>
    </row>
    <row r="5" spans="1:22" ht="54" customHeight="1">
      <c r="A5" s="59"/>
      <c r="B5" s="30"/>
      <c r="C5" s="675" t="s">
        <v>76</v>
      </c>
      <c r="D5" s="657"/>
      <c r="E5" s="617"/>
      <c r="F5" s="609" t="s">
        <v>269</v>
      </c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1"/>
      <c r="S5" s="30" t="s">
        <v>118</v>
      </c>
      <c r="T5" s="87" t="s">
        <v>119</v>
      </c>
      <c r="U5" s="64" t="s">
        <v>120</v>
      </c>
      <c r="V5" s="59"/>
    </row>
    <row r="6" spans="1:22" ht="54" customHeight="1">
      <c r="A6" s="59"/>
      <c r="B6" s="9" t="s">
        <v>0</v>
      </c>
      <c r="C6" s="612" t="s">
        <v>28</v>
      </c>
      <c r="D6" s="603"/>
      <c r="E6" s="54"/>
      <c r="F6" s="612" t="s">
        <v>28</v>
      </c>
      <c r="G6" s="603"/>
      <c r="H6" s="603"/>
      <c r="I6" s="608"/>
      <c r="J6" s="603" t="s">
        <v>27</v>
      </c>
      <c r="K6" s="603"/>
      <c r="L6" s="603"/>
      <c r="M6" s="603"/>
      <c r="N6" s="680" t="s">
        <v>109</v>
      </c>
      <c r="O6" s="681"/>
      <c r="P6" s="681"/>
      <c r="Q6" s="31" t="s">
        <v>20</v>
      </c>
      <c r="R6" s="54"/>
      <c r="S6" s="9" t="s">
        <v>49</v>
      </c>
      <c r="T6" s="88" t="s">
        <v>49</v>
      </c>
      <c r="U6" s="65" t="s">
        <v>49</v>
      </c>
      <c r="V6" s="59"/>
    </row>
    <row r="7" spans="1:22" ht="54" customHeight="1" thickBot="1">
      <c r="A7" s="59"/>
      <c r="B7" s="32"/>
      <c r="C7" s="45" t="s">
        <v>4</v>
      </c>
      <c r="D7" s="26" t="s">
        <v>203</v>
      </c>
      <c r="E7" s="42" t="s">
        <v>6</v>
      </c>
      <c r="F7" s="45" t="s">
        <v>3</v>
      </c>
      <c r="G7" s="41" t="s">
        <v>7</v>
      </c>
      <c r="H7" s="44" t="s">
        <v>2</v>
      </c>
      <c r="I7" s="541" t="s">
        <v>276</v>
      </c>
      <c r="J7" s="41" t="s">
        <v>5</v>
      </c>
      <c r="K7" s="33" t="s">
        <v>8</v>
      </c>
      <c r="L7" s="33" t="s">
        <v>1</v>
      </c>
      <c r="M7" s="34" t="s">
        <v>139</v>
      </c>
      <c r="N7" s="44" t="s">
        <v>47</v>
      </c>
      <c r="O7" s="43" t="s">
        <v>48</v>
      </c>
      <c r="P7" s="44" t="s">
        <v>9</v>
      </c>
      <c r="Q7" s="20" t="s">
        <v>137</v>
      </c>
      <c r="R7" s="52" t="s">
        <v>6</v>
      </c>
      <c r="S7" s="37" t="s">
        <v>204</v>
      </c>
      <c r="T7" s="89" t="s">
        <v>205</v>
      </c>
      <c r="U7" s="66" t="s">
        <v>205</v>
      </c>
      <c r="V7" s="59"/>
    </row>
    <row r="8" spans="1:22" ht="54" customHeight="1">
      <c r="A8" s="90"/>
      <c r="B8" s="69" t="s">
        <v>228</v>
      </c>
      <c r="C8" s="110"/>
      <c r="D8" s="111"/>
      <c r="E8" s="157">
        <f aca="true" t="shared" si="0" ref="E8:E21">SUM(C8:D8)</f>
        <v>0</v>
      </c>
      <c r="F8" s="110"/>
      <c r="G8" s="112"/>
      <c r="H8" s="111"/>
      <c r="I8" s="542"/>
      <c r="J8" s="112"/>
      <c r="K8" s="111"/>
      <c r="L8" s="111"/>
      <c r="M8" s="111"/>
      <c r="N8" s="111"/>
      <c r="O8" s="111"/>
      <c r="P8" s="112"/>
      <c r="Q8" s="112">
        <v>0.3</v>
      </c>
      <c r="R8" s="113">
        <f>SUM(F8:Q8)</f>
        <v>0.3</v>
      </c>
      <c r="S8" s="266">
        <f aca="true" t="shared" si="1" ref="S8:S21">SUM(R8,E8)</f>
        <v>0.3</v>
      </c>
      <c r="T8" s="142">
        <v>0.2</v>
      </c>
      <c r="U8" s="115">
        <v>0.2</v>
      </c>
      <c r="V8" s="59"/>
    </row>
    <row r="9" spans="1:22" ht="54" customHeight="1" thickBot="1">
      <c r="A9" s="59"/>
      <c r="B9" s="22" t="s">
        <v>277</v>
      </c>
      <c r="C9" s="126">
        <f>SUM(C8:C8)</f>
        <v>0</v>
      </c>
      <c r="D9" s="127">
        <f>SUM(D8:D8)</f>
        <v>0</v>
      </c>
      <c r="E9" s="132">
        <f t="shared" si="0"/>
        <v>0</v>
      </c>
      <c r="F9" s="167">
        <f aca="true" t="shared" si="2" ref="F9:Q9">SUM(F8:F8)</f>
        <v>0</v>
      </c>
      <c r="G9" s="135">
        <f t="shared" si="2"/>
        <v>0</v>
      </c>
      <c r="H9" s="135">
        <f t="shared" si="2"/>
        <v>0</v>
      </c>
      <c r="I9" s="527">
        <f>SUM(I8:I8)</f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0</v>
      </c>
      <c r="Q9" s="135">
        <f t="shared" si="2"/>
        <v>0.3</v>
      </c>
      <c r="R9" s="164">
        <f>SUM(F9:Q9)</f>
        <v>0.3</v>
      </c>
      <c r="S9" s="130">
        <f t="shared" si="1"/>
        <v>0.3</v>
      </c>
      <c r="T9" s="443">
        <f>SUM(T8:T8)</f>
        <v>0.2</v>
      </c>
      <c r="U9" s="168">
        <f>SUM(U8:U8)</f>
        <v>0.2</v>
      </c>
      <c r="V9" s="59"/>
    </row>
    <row r="10" spans="1:22" ht="54" customHeight="1">
      <c r="A10" s="90"/>
      <c r="B10" s="69" t="s">
        <v>243</v>
      </c>
      <c r="C10" s="110"/>
      <c r="D10" s="111"/>
      <c r="E10" s="157">
        <f t="shared" si="0"/>
        <v>0</v>
      </c>
      <c r="F10" s="110">
        <v>0.6</v>
      </c>
      <c r="G10" s="112"/>
      <c r="H10" s="111">
        <v>0.5</v>
      </c>
      <c r="I10" s="542"/>
      <c r="J10" s="112">
        <v>8</v>
      </c>
      <c r="K10" s="111"/>
      <c r="L10" s="111"/>
      <c r="M10" s="111"/>
      <c r="N10" s="111"/>
      <c r="O10" s="111"/>
      <c r="P10" s="112"/>
      <c r="Q10" s="112"/>
      <c r="R10" s="113">
        <f>SUM(F10:Q10)</f>
        <v>9.1</v>
      </c>
      <c r="S10" s="266">
        <f t="shared" si="1"/>
        <v>9.1</v>
      </c>
      <c r="T10" s="142">
        <v>12</v>
      </c>
      <c r="U10" s="115">
        <v>11.5</v>
      </c>
      <c r="V10" s="59"/>
    </row>
    <row r="11" spans="1:22" ht="54" customHeight="1">
      <c r="A11" s="90"/>
      <c r="B11" s="69" t="s">
        <v>237</v>
      </c>
      <c r="C11" s="110"/>
      <c r="D11" s="111"/>
      <c r="E11" s="157">
        <f t="shared" si="0"/>
        <v>0</v>
      </c>
      <c r="F11" s="110"/>
      <c r="G11" s="112"/>
      <c r="H11" s="111">
        <v>1.4</v>
      </c>
      <c r="I11" s="542"/>
      <c r="J11" s="112">
        <v>2.9</v>
      </c>
      <c r="K11" s="111"/>
      <c r="L11" s="111">
        <v>3.4</v>
      </c>
      <c r="M11" s="111"/>
      <c r="N11" s="111"/>
      <c r="O11" s="111"/>
      <c r="P11" s="112"/>
      <c r="Q11" s="112"/>
      <c r="R11" s="113">
        <f aca="true" t="shared" si="3" ref="R11:R21">SUM(F11:Q11)</f>
        <v>7.699999999999999</v>
      </c>
      <c r="S11" s="266">
        <f t="shared" si="1"/>
        <v>7.699999999999999</v>
      </c>
      <c r="T11" s="142">
        <v>7.8</v>
      </c>
      <c r="U11" s="115">
        <v>5.8</v>
      </c>
      <c r="V11" s="59"/>
    </row>
    <row r="12" spans="1:22" ht="54" customHeight="1">
      <c r="A12" s="78"/>
      <c r="B12" s="69" t="s">
        <v>240</v>
      </c>
      <c r="C12" s="110"/>
      <c r="D12" s="111"/>
      <c r="E12" s="157">
        <f t="shared" si="0"/>
        <v>0</v>
      </c>
      <c r="F12" s="110"/>
      <c r="G12" s="112"/>
      <c r="H12" s="111"/>
      <c r="I12" s="543"/>
      <c r="J12" s="112">
        <v>1</v>
      </c>
      <c r="K12" s="111"/>
      <c r="L12" s="111">
        <v>3.7</v>
      </c>
      <c r="M12" s="111"/>
      <c r="N12" s="111"/>
      <c r="O12" s="111"/>
      <c r="P12" s="112"/>
      <c r="Q12" s="112"/>
      <c r="R12" s="113">
        <f t="shared" si="3"/>
        <v>4.7</v>
      </c>
      <c r="S12" s="266">
        <f t="shared" si="1"/>
        <v>4.7</v>
      </c>
      <c r="T12" s="142">
        <v>2</v>
      </c>
      <c r="U12" s="115">
        <v>2</v>
      </c>
      <c r="V12" s="59"/>
    </row>
    <row r="13" spans="1:22" ht="54" customHeight="1" thickBot="1">
      <c r="A13" s="59"/>
      <c r="B13" s="22" t="s">
        <v>278</v>
      </c>
      <c r="C13" s="126">
        <f>SUM(C10:C12)</f>
        <v>0</v>
      </c>
      <c r="D13" s="127">
        <f>SUM(D10:D12)</f>
        <v>0</v>
      </c>
      <c r="E13" s="132">
        <f t="shared" si="0"/>
        <v>0</v>
      </c>
      <c r="F13" s="167">
        <f aca="true" t="shared" si="4" ref="F13:Q13">SUM(F10:F12)</f>
        <v>0.6</v>
      </c>
      <c r="G13" s="135">
        <f t="shared" si="4"/>
        <v>0</v>
      </c>
      <c r="H13" s="135">
        <f t="shared" si="4"/>
        <v>1.9</v>
      </c>
      <c r="I13" s="527">
        <f>SUM(I10:I12)</f>
        <v>0</v>
      </c>
      <c r="J13" s="135">
        <f t="shared" si="4"/>
        <v>11.9</v>
      </c>
      <c r="K13" s="135">
        <f t="shared" si="4"/>
        <v>0</v>
      </c>
      <c r="L13" s="135">
        <f t="shared" si="4"/>
        <v>7.1</v>
      </c>
      <c r="M13" s="135">
        <f t="shared" si="4"/>
        <v>0</v>
      </c>
      <c r="N13" s="135">
        <f t="shared" si="4"/>
        <v>0</v>
      </c>
      <c r="O13" s="135">
        <f t="shared" si="4"/>
        <v>0</v>
      </c>
      <c r="P13" s="135">
        <f t="shared" si="4"/>
        <v>0</v>
      </c>
      <c r="Q13" s="135">
        <f t="shared" si="4"/>
        <v>0</v>
      </c>
      <c r="R13" s="164">
        <f t="shared" si="3"/>
        <v>21.5</v>
      </c>
      <c r="S13" s="130">
        <f t="shared" si="1"/>
        <v>21.5</v>
      </c>
      <c r="T13" s="443">
        <f>SUM(T10:T12)</f>
        <v>21.8</v>
      </c>
      <c r="U13" s="168">
        <f>SUM(U10:U12)</f>
        <v>19.3</v>
      </c>
      <c r="V13" s="59"/>
    </row>
    <row r="14" spans="1:22" ht="54" customHeight="1">
      <c r="A14" s="90"/>
      <c r="B14" s="69" t="s">
        <v>266</v>
      </c>
      <c r="C14" s="110"/>
      <c r="D14" s="111"/>
      <c r="E14" s="157">
        <f t="shared" si="0"/>
        <v>0</v>
      </c>
      <c r="F14" s="110"/>
      <c r="G14" s="112"/>
      <c r="H14" s="111"/>
      <c r="I14" s="542"/>
      <c r="J14" s="112"/>
      <c r="K14" s="111">
        <v>0.2</v>
      </c>
      <c r="L14" s="111"/>
      <c r="M14" s="111"/>
      <c r="N14" s="111"/>
      <c r="O14" s="111"/>
      <c r="P14" s="112"/>
      <c r="Q14" s="112">
        <v>0.1</v>
      </c>
      <c r="R14" s="113">
        <f t="shared" si="3"/>
        <v>0.30000000000000004</v>
      </c>
      <c r="S14" s="266">
        <f t="shared" si="1"/>
        <v>0.30000000000000004</v>
      </c>
      <c r="T14" s="142">
        <v>0.2</v>
      </c>
      <c r="U14" s="115">
        <v>0.1</v>
      </c>
      <c r="V14" s="59"/>
    </row>
    <row r="15" spans="1:22" ht="54" customHeight="1" thickBot="1">
      <c r="A15" s="59"/>
      <c r="B15" s="22" t="s">
        <v>279</v>
      </c>
      <c r="C15" s="126">
        <f>SUM(C14:C14)</f>
        <v>0</v>
      </c>
      <c r="D15" s="127">
        <f>SUM(D14:D14)</f>
        <v>0</v>
      </c>
      <c r="E15" s="132">
        <f t="shared" si="0"/>
        <v>0</v>
      </c>
      <c r="F15" s="167">
        <f aca="true" t="shared" si="5" ref="F15:Q15">SUM(F14:F14)</f>
        <v>0</v>
      </c>
      <c r="G15" s="135">
        <f t="shared" si="5"/>
        <v>0</v>
      </c>
      <c r="H15" s="135">
        <f t="shared" si="5"/>
        <v>0</v>
      </c>
      <c r="I15" s="527">
        <f>SUM(I14)</f>
        <v>0</v>
      </c>
      <c r="J15" s="135">
        <f t="shared" si="5"/>
        <v>0</v>
      </c>
      <c r="K15" s="135">
        <f t="shared" si="5"/>
        <v>0.2</v>
      </c>
      <c r="L15" s="135">
        <f t="shared" si="5"/>
        <v>0</v>
      </c>
      <c r="M15" s="135">
        <f t="shared" si="5"/>
        <v>0</v>
      </c>
      <c r="N15" s="135">
        <f t="shared" si="5"/>
        <v>0</v>
      </c>
      <c r="O15" s="135">
        <f t="shared" si="5"/>
        <v>0</v>
      </c>
      <c r="P15" s="135">
        <f t="shared" si="5"/>
        <v>0</v>
      </c>
      <c r="Q15" s="135">
        <f t="shared" si="5"/>
        <v>0.1</v>
      </c>
      <c r="R15" s="164">
        <f t="shared" si="3"/>
        <v>0.30000000000000004</v>
      </c>
      <c r="S15" s="130">
        <f t="shared" si="1"/>
        <v>0.30000000000000004</v>
      </c>
      <c r="T15" s="443">
        <f>SUM(T14:T14)</f>
        <v>0.2</v>
      </c>
      <c r="U15" s="168">
        <f>SUM(U14:U14)</f>
        <v>0.1</v>
      </c>
      <c r="V15" s="59"/>
    </row>
    <row r="16" spans="1:22" ht="54" customHeight="1">
      <c r="A16" s="90"/>
      <c r="B16" s="69" t="s">
        <v>244</v>
      </c>
      <c r="C16" s="110"/>
      <c r="D16" s="111"/>
      <c r="E16" s="157">
        <f t="shared" si="0"/>
        <v>0</v>
      </c>
      <c r="F16" s="110"/>
      <c r="G16" s="112"/>
      <c r="H16" s="111"/>
      <c r="I16" s="542"/>
      <c r="J16" s="112"/>
      <c r="K16" s="111"/>
      <c r="L16" s="111"/>
      <c r="M16" s="111"/>
      <c r="N16" s="111"/>
      <c r="O16" s="111"/>
      <c r="P16" s="112"/>
      <c r="Q16" s="112">
        <v>0.2</v>
      </c>
      <c r="R16" s="113">
        <f t="shared" si="3"/>
        <v>0.2</v>
      </c>
      <c r="S16" s="266">
        <f t="shared" si="1"/>
        <v>0.2</v>
      </c>
      <c r="T16" s="142">
        <v>0.3</v>
      </c>
      <c r="U16" s="115">
        <v>0.2</v>
      </c>
      <c r="V16" s="59"/>
    </row>
    <row r="17" spans="1:23" ht="54" customHeight="1">
      <c r="A17" s="78"/>
      <c r="B17" s="69" t="s">
        <v>256</v>
      </c>
      <c r="C17" s="110"/>
      <c r="D17" s="111"/>
      <c r="E17" s="157">
        <f t="shared" si="0"/>
        <v>0</v>
      </c>
      <c r="F17" s="110"/>
      <c r="G17" s="112"/>
      <c r="H17" s="111"/>
      <c r="I17" s="542"/>
      <c r="J17" s="112"/>
      <c r="K17" s="111"/>
      <c r="L17" s="111"/>
      <c r="M17" s="111"/>
      <c r="N17" s="111"/>
      <c r="O17" s="111"/>
      <c r="P17" s="112"/>
      <c r="Q17" s="112">
        <v>0.8</v>
      </c>
      <c r="R17" s="113">
        <f t="shared" si="3"/>
        <v>0.8</v>
      </c>
      <c r="S17" s="266">
        <f t="shared" si="1"/>
        <v>0.8</v>
      </c>
      <c r="T17" s="142" t="s">
        <v>252</v>
      </c>
      <c r="U17" s="115" t="s">
        <v>252</v>
      </c>
      <c r="V17" s="1"/>
      <c r="W17" s="211" t="s">
        <v>257</v>
      </c>
    </row>
    <row r="18" spans="1:22" ht="54" customHeight="1">
      <c r="A18" s="78"/>
      <c r="B18" s="69" t="s">
        <v>246</v>
      </c>
      <c r="C18" s="110"/>
      <c r="D18" s="111">
        <v>0.9</v>
      </c>
      <c r="E18" s="157">
        <f t="shared" si="0"/>
        <v>0.9</v>
      </c>
      <c r="F18" s="110"/>
      <c r="G18" s="112">
        <v>0.9</v>
      </c>
      <c r="H18" s="111">
        <v>2</v>
      </c>
      <c r="I18" s="542"/>
      <c r="J18" s="112"/>
      <c r="K18" s="111"/>
      <c r="L18" s="111">
        <v>3</v>
      </c>
      <c r="M18" s="111">
        <v>3</v>
      </c>
      <c r="N18" s="111"/>
      <c r="O18" s="111"/>
      <c r="P18" s="112"/>
      <c r="Q18" s="112"/>
      <c r="R18" s="113">
        <f t="shared" si="3"/>
        <v>8.9</v>
      </c>
      <c r="S18" s="266">
        <f t="shared" si="1"/>
        <v>9.8</v>
      </c>
      <c r="T18" s="142">
        <v>25</v>
      </c>
      <c r="U18" s="115">
        <v>24</v>
      </c>
      <c r="V18" s="59"/>
    </row>
    <row r="19" spans="1:22" ht="54" customHeight="1">
      <c r="A19" s="78"/>
      <c r="B19" s="69" t="s">
        <v>247</v>
      </c>
      <c r="C19" s="110"/>
      <c r="D19" s="111"/>
      <c r="E19" s="157">
        <f t="shared" si="0"/>
        <v>0</v>
      </c>
      <c r="F19" s="110"/>
      <c r="G19" s="112">
        <v>0.2</v>
      </c>
      <c r="H19" s="111">
        <v>0.2</v>
      </c>
      <c r="I19" s="542"/>
      <c r="J19" s="112">
        <v>0.4</v>
      </c>
      <c r="K19" s="111"/>
      <c r="L19" s="111">
        <v>0.4</v>
      </c>
      <c r="M19" s="111"/>
      <c r="N19" s="111"/>
      <c r="O19" s="111"/>
      <c r="P19" s="112">
        <v>0.3</v>
      </c>
      <c r="Q19" s="112"/>
      <c r="R19" s="113">
        <f t="shared" si="3"/>
        <v>1.5000000000000002</v>
      </c>
      <c r="S19" s="266">
        <f t="shared" si="1"/>
        <v>1.5000000000000002</v>
      </c>
      <c r="T19" s="142">
        <v>4.5</v>
      </c>
      <c r="U19" s="115">
        <v>4</v>
      </c>
      <c r="V19" s="59"/>
    </row>
    <row r="20" spans="1:22" ht="54" customHeight="1">
      <c r="A20" s="78"/>
      <c r="B20" s="69" t="s">
        <v>259</v>
      </c>
      <c r="C20" s="110"/>
      <c r="D20" s="111"/>
      <c r="E20" s="157">
        <f t="shared" si="0"/>
        <v>0</v>
      </c>
      <c r="F20" s="110"/>
      <c r="G20" s="112"/>
      <c r="H20" s="111"/>
      <c r="I20" s="542"/>
      <c r="J20" s="112"/>
      <c r="K20" s="111"/>
      <c r="L20" s="111">
        <v>2</v>
      </c>
      <c r="M20" s="111"/>
      <c r="N20" s="111"/>
      <c r="O20" s="111"/>
      <c r="P20" s="112">
        <v>6</v>
      </c>
      <c r="Q20" s="112"/>
      <c r="R20" s="113">
        <f t="shared" si="3"/>
        <v>8</v>
      </c>
      <c r="S20" s="266">
        <f t="shared" si="1"/>
        <v>8</v>
      </c>
      <c r="T20" s="142">
        <v>12</v>
      </c>
      <c r="U20" s="115">
        <v>11</v>
      </c>
      <c r="V20" s="59"/>
    </row>
    <row r="21" spans="1:22" ht="54" customHeight="1">
      <c r="A21" s="78"/>
      <c r="B21" s="69" t="s">
        <v>254</v>
      </c>
      <c r="C21" s="110"/>
      <c r="D21" s="111"/>
      <c r="E21" s="157">
        <f t="shared" si="0"/>
        <v>0</v>
      </c>
      <c r="F21" s="110"/>
      <c r="G21" s="112"/>
      <c r="H21" s="111"/>
      <c r="I21" s="542">
        <v>6.5</v>
      </c>
      <c r="J21" s="112"/>
      <c r="K21" s="111"/>
      <c r="L21" s="111"/>
      <c r="M21" s="111"/>
      <c r="N21" s="111"/>
      <c r="O21" s="111"/>
      <c r="P21" s="112"/>
      <c r="Q21" s="112"/>
      <c r="R21" s="113">
        <f t="shared" si="3"/>
        <v>6.5</v>
      </c>
      <c r="S21" s="266">
        <f t="shared" si="1"/>
        <v>6.5</v>
      </c>
      <c r="T21" s="142">
        <v>5.3</v>
      </c>
      <c r="U21" s="115">
        <v>4.8</v>
      </c>
      <c r="V21" s="59"/>
    </row>
    <row r="22" spans="1:22" ht="54" customHeight="1" thickBot="1">
      <c r="A22" s="59"/>
      <c r="B22" s="22" t="s">
        <v>282</v>
      </c>
      <c r="C22" s="126">
        <f>SUM(C16:C21)</f>
        <v>0</v>
      </c>
      <c r="D22" s="127">
        <f aca="true" t="shared" si="6" ref="D22:R22">SUM(D16:D21)</f>
        <v>0.9</v>
      </c>
      <c r="E22" s="132">
        <f>SUM(E16:E21)</f>
        <v>0.9</v>
      </c>
      <c r="F22" s="167">
        <f t="shared" si="6"/>
        <v>0</v>
      </c>
      <c r="G22" s="135">
        <f t="shared" si="6"/>
        <v>1.1</v>
      </c>
      <c r="H22" s="129">
        <f t="shared" si="6"/>
        <v>2.2</v>
      </c>
      <c r="I22" s="530">
        <f t="shared" si="6"/>
        <v>6.5</v>
      </c>
      <c r="J22" s="135">
        <f t="shared" si="6"/>
        <v>0.4</v>
      </c>
      <c r="K22" s="135">
        <f t="shared" si="6"/>
        <v>0</v>
      </c>
      <c r="L22" s="135">
        <f t="shared" si="6"/>
        <v>5.4</v>
      </c>
      <c r="M22" s="135">
        <f t="shared" si="6"/>
        <v>3</v>
      </c>
      <c r="N22" s="135">
        <f t="shared" si="6"/>
        <v>0</v>
      </c>
      <c r="O22" s="135">
        <f t="shared" si="6"/>
        <v>0</v>
      </c>
      <c r="P22" s="135">
        <f t="shared" si="6"/>
        <v>6.3</v>
      </c>
      <c r="Q22" s="135">
        <f t="shared" si="6"/>
        <v>1</v>
      </c>
      <c r="R22" s="164">
        <f t="shared" si="6"/>
        <v>25.9</v>
      </c>
      <c r="S22" s="130">
        <f>SUM(S16:S21)</f>
        <v>26.8</v>
      </c>
      <c r="T22" s="443">
        <f>SUM(T16:T21)</f>
        <v>47.099999999999994</v>
      </c>
      <c r="U22" s="168">
        <f>SUM(U16:U21)</f>
        <v>44</v>
      </c>
      <c r="V22" s="59"/>
    </row>
    <row r="23" spans="1:22" ht="54" customHeight="1">
      <c r="A23" s="90"/>
      <c r="B23" s="107" t="s">
        <v>220</v>
      </c>
      <c r="C23" s="161">
        <v>2.1</v>
      </c>
      <c r="D23" s="231"/>
      <c r="E23" s="341">
        <f>SUM(C23:D23)</f>
        <v>2.1</v>
      </c>
      <c r="F23" s="161"/>
      <c r="G23" s="160">
        <v>8.5</v>
      </c>
      <c r="H23" s="231">
        <v>5.5</v>
      </c>
      <c r="I23" s="542"/>
      <c r="J23" s="160">
        <v>48.5</v>
      </c>
      <c r="K23" s="231"/>
      <c r="L23" s="231">
        <v>33.3</v>
      </c>
      <c r="M23" s="231">
        <v>3.9</v>
      </c>
      <c r="N23" s="231">
        <v>0.2</v>
      </c>
      <c r="O23" s="231">
        <v>0.2</v>
      </c>
      <c r="P23" s="160"/>
      <c r="Q23" s="160"/>
      <c r="R23" s="162">
        <f>SUM(F23:Q23)</f>
        <v>100.10000000000001</v>
      </c>
      <c r="S23" s="427">
        <f>SUM(R23,E23)</f>
        <v>102.2</v>
      </c>
      <c r="T23" s="342">
        <v>11.4</v>
      </c>
      <c r="U23" s="163">
        <v>11.4</v>
      </c>
      <c r="V23" s="59"/>
    </row>
    <row r="24" spans="1:22" ht="54" customHeight="1" thickBot="1">
      <c r="A24" s="59"/>
      <c r="B24" s="22" t="s">
        <v>280</v>
      </c>
      <c r="C24" s="126">
        <f>SUM(C23:C23)</f>
        <v>2.1</v>
      </c>
      <c r="D24" s="127">
        <f>SUM(D23:D23)</f>
        <v>0</v>
      </c>
      <c r="E24" s="132">
        <f>SUM(C24:D24)</f>
        <v>2.1</v>
      </c>
      <c r="F24" s="167">
        <f aca="true" t="shared" si="7" ref="F24:Q24">SUM(F23:F23)</f>
        <v>0</v>
      </c>
      <c r="G24" s="135">
        <f t="shared" si="7"/>
        <v>8.5</v>
      </c>
      <c r="H24" s="135">
        <f t="shared" si="7"/>
        <v>5.5</v>
      </c>
      <c r="I24" s="524">
        <f>SUM(I23)</f>
        <v>0</v>
      </c>
      <c r="J24" s="135">
        <f t="shared" si="7"/>
        <v>48.5</v>
      </c>
      <c r="K24" s="135">
        <f t="shared" si="7"/>
        <v>0</v>
      </c>
      <c r="L24" s="135">
        <f t="shared" si="7"/>
        <v>33.3</v>
      </c>
      <c r="M24" s="135">
        <f t="shared" si="7"/>
        <v>3.9</v>
      </c>
      <c r="N24" s="135">
        <f t="shared" si="7"/>
        <v>0.2</v>
      </c>
      <c r="O24" s="135">
        <f t="shared" si="7"/>
        <v>0.2</v>
      </c>
      <c r="P24" s="135">
        <f t="shared" si="7"/>
        <v>0</v>
      </c>
      <c r="Q24" s="135">
        <f t="shared" si="7"/>
        <v>0</v>
      </c>
      <c r="R24" s="164">
        <f>SUM(F24:Q24)</f>
        <v>100.10000000000001</v>
      </c>
      <c r="S24" s="130">
        <f>SUM(R24,E24)</f>
        <v>102.2</v>
      </c>
      <c r="T24" s="443">
        <f>SUM(T23:T23)</f>
        <v>11.4</v>
      </c>
      <c r="U24" s="168">
        <f>SUM(U23:U23)</f>
        <v>11.4</v>
      </c>
      <c r="V24" s="59"/>
    </row>
    <row r="25" spans="1:22" ht="54" customHeight="1">
      <c r="A25" s="59"/>
      <c r="B25" s="196" t="s">
        <v>260</v>
      </c>
      <c r="C25" s="437"/>
      <c r="D25" s="435"/>
      <c r="E25" s="157">
        <f>SUM(C25:D25)</f>
        <v>0</v>
      </c>
      <c r="F25" s="437"/>
      <c r="G25" s="435"/>
      <c r="H25" s="435">
        <v>0.3</v>
      </c>
      <c r="I25" s="542"/>
      <c r="J25" s="435"/>
      <c r="K25" s="435"/>
      <c r="L25" s="435">
        <v>0.5</v>
      </c>
      <c r="M25" s="436"/>
      <c r="N25" s="435"/>
      <c r="O25" s="435">
        <v>0.5</v>
      </c>
      <c r="P25" s="435"/>
      <c r="Q25" s="438"/>
      <c r="R25" s="113">
        <f>SUM(F25:Q25)</f>
        <v>1.3</v>
      </c>
      <c r="S25" s="266">
        <f>SUM(R25,E25)</f>
        <v>1.3</v>
      </c>
      <c r="T25" s="581">
        <v>8</v>
      </c>
      <c r="U25" s="582">
        <v>6</v>
      </c>
      <c r="V25" s="59"/>
    </row>
    <row r="26" spans="1:22" ht="54" customHeight="1">
      <c r="A26" s="90"/>
      <c r="B26" s="173" t="s">
        <v>262</v>
      </c>
      <c r="C26" s="116"/>
      <c r="D26" s="117"/>
      <c r="E26" s="158">
        <f>SUM(C26:D26)</f>
        <v>0</v>
      </c>
      <c r="F26" s="116"/>
      <c r="G26" s="118"/>
      <c r="H26" s="117"/>
      <c r="I26" s="542"/>
      <c r="J26" s="118"/>
      <c r="K26" s="117"/>
      <c r="L26" s="117"/>
      <c r="M26" s="117"/>
      <c r="N26" s="117"/>
      <c r="O26" s="117"/>
      <c r="P26" s="118"/>
      <c r="Q26" s="118">
        <v>0.2</v>
      </c>
      <c r="R26" s="119">
        <f>SUM(F26:Q26)</f>
        <v>0.2</v>
      </c>
      <c r="S26" s="121">
        <f>SUM(R26,E26)</f>
        <v>0.2</v>
      </c>
      <c r="T26" s="143">
        <v>1</v>
      </c>
      <c r="U26" s="122">
        <v>1</v>
      </c>
      <c r="V26" s="59"/>
    </row>
    <row r="27" spans="1:22" ht="54" customHeight="1">
      <c r="A27" s="90"/>
      <c r="B27" s="70" t="s">
        <v>264</v>
      </c>
      <c r="C27" s="116"/>
      <c r="D27" s="117"/>
      <c r="E27" s="158">
        <f>SUM(C27:D27)</f>
        <v>0</v>
      </c>
      <c r="F27" s="116"/>
      <c r="G27" s="118"/>
      <c r="H27" s="117">
        <v>0.1</v>
      </c>
      <c r="I27" s="542"/>
      <c r="J27" s="118"/>
      <c r="K27" s="117"/>
      <c r="L27" s="117"/>
      <c r="M27" s="117"/>
      <c r="N27" s="117"/>
      <c r="O27" s="117"/>
      <c r="P27" s="118"/>
      <c r="Q27" s="118"/>
      <c r="R27" s="119">
        <f>SUM(F27:Q27)</f>
        <v>0.1</v>
      </c>
      <c r="S27" s="121">
        <f>SUM(R27,E27)</f>
        <v>0.1</v>
      </c>
      <c r="T27" s="143">
        <v>0.02</v>
      </c>
      <c r="U27" s="122">
        <v>0.01</v>
      </c>
      <c r="V27" s="59"/>
    </row>
    <row r="28" spans="1:22" ht="54" customHeight="1" thickBot="1">
      <c r="A28" s="59"/>
      <c r="B28" s="340" t="s">
        <v>281</v>
      </c>
      <c r="C28" s="190">
        <f>SUM(C25:C27)</f>
        <v>0</v>
      </c>
      <c r="D28" s="189">
        <f aca="true" t="shared" si="8" ref="D28:R28">SUM(D25:D27)</f>
        <v>0</v>
      </c>
      <c r="E28" s="212">
        <f>SUM(E25:E27)</f>
        <v>0</v>
      </c>
      <c r="F28" s="190">
        <f t="shared" si="8"/>
        <v>0</v>
      </c>
      <c r="G28" s="189">
        <f t="shared" si="8"/>
        <v>0</v>
      </c>
      <c r="H28" s="189">
        <f t="shared" si="8"/>
        <v>0.4</v>
      </c>
      <c r="I28" s="524">
        <f>SUM(I25:I27)</f>
        <v>0</v>
      </c>
      <c r="J28" s="189">
        <f t="shared" si="8"/>
        <v>0</v>
      </c>
      <c r="K28" s="189">
        <f t="shared" si="8"/>
        <v>0</v>
      </c>
      <c r="L28" s="189">
        <f t="shared" si="8"/>
        <v>0.5</v>
      </c>
      <c r="M28" s="189">
        <f t="shared" si="8"/>
        <v>0</v>
      </c>
      <c r="N28" s="189">
        <f t="shared" si="8"/>
        <v>0</v>
      </c>
      <c r="O28" s="189">
        <f t="shared" si="8"/>
        <v>0.5</v>
      </c>
      <c r="P28" s="189">
        <f t="shared" si="8"/>
        <v>0</v>
      </c>
      <c r="Q28" s="189">
        <f t="shared" si="8"/>
        <v>0.2</v>
      </c>
      <c r="R28" s="212">
        <f t="shared" si="8"/>
        <v>1.6</v>
      </c>
      <c r="S28" s="442">
        <f>SUM(S25:S27)</f>
        <v>1.6</v>
      </c>
      <c r="T28" s="444">
        <f>SUM(T25:T27)</f>
        <v>9.02</v>
      </c>
      <c r="U28" s="442">
        <f>SUM(U25:U27)</f>
        <v>7.01</v>
      </c>
      <c r="V28" s="59"/>
    </row>
    <row r="29" spans="1:22" ht="54" customHeight="1" thickBot="1">
      <c r="A29" s="59"/>
      <c r="B29" s="224" t="s">
        <v>268</v>
      </c>
      <c r="C29" s="228">
        <f aca="true" t="shared" si="9" ref="C29:U29">SUM(C9,C13,C15,C22,C24,C28)</f>
        <v>2.1</v>
      </c>
      <c r="D29" s="225">
        <f t="shared" si="9"/>
        <v>0.9</v>
      </c>
      <c r="E29" s="226">
        <f t="shared" si="9"/>
        <v>3</v>
      </c>
      <c r="F29" s="228">
        <f t="shared" si="9"/>
        <v>0.6</v>
      </c>
      <c r="G29" s="225">
        <f t="shared" si="9"/>
        <v>9.6</v>
      </c>
      <c r="H29" s="225">
        <f t="shared" si="9"/>
        <v>10</v>
      </c>
      <c r="I29" s="530">
        <f>I9+I13+I15+I22+I24+I28</f>
        <v>6.5</v>
      </c>
      <c r="J29" s="225">
        <f t="shared" si="9"/>
        <v>60.8</v>
      </c>
      <c r="K29" s="225">
        <f t="shared" si="9"/>
        <v>0.2</v>
      </c>
      <c r="L29" s="225">
        <f t="shared" si="9"/>
        <v>46.3</v>
      </c>
      <c r="M29" s="225">
        <f t="shared" si="9"/>
        <v>6.9</v>
      </c>
      <c r="N29" s="225">
        <f t="shared" si="9"/>
        <v>0.2</v>
      </c>
      <c r="O29" s="225">
        <f t="shared" si="9"/>
        <v>0.7</v>
      </c>
      <c r="P29" s="225">
        <f t="shared" si="9"/>
        <v>6.3</v>
      </c>
      <c r="Q29" s="225">
        <f t="shared" si="9"/>
        <v>1.5999999999999999</v>
      </c>
      <c r="R29" s="226">
        <f t="shared" si="9"/>
        <v>149.70000000000002</v>
      </c>
      <c r="S29" s="229">
        <f t="shared" si="9"/>
        <v>152.70000000000002</v>
      </c>
      <c r="T29" s="445">
        <f t="shared" si="9"/>
        <v>89.72</v>
      </c>
      <c r="U29" s="229">
        <f t="shared" si="9"/>
        <v>82.01</v>
      </c>
      <c r="V29" s="59"/>
    </row>
    <row r="30" s="1" customFormat="1" ht="54" customHeight="1">
      <c r="B30" s="211" t="s">
        <v>294</v>
      </c>
    </row>
    <row r="31" ht="54" customHeight="1">
      <c r="E31" s="71"/>
    </row>
  </sheetData>
  <sheetProtection/>
  <mergeCells count="7">
    <mergeCell ref="T1:U1"/>
    <mergeCell ref="C5:E5"/>
    <mergeCell ref="F5:R5"/>
    <mergeCell ref="C6:D6"/>
    <mergeCell ref="N6:P6"/>
    <mergeCell ref="J6:M6"/>
    <mergeCell ref="F6:I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4"/>
  <sheetViews>
    <sheetView showOutlineSymbols="0" view="pageBreakPreview" zoomScale="50" zoomScaleNormal="87" zoomScaleSheetLayoutView="50" zoomScalePageLayoutView="0" workbookViewId="0" topLeftCell="A1">
      <selection activeCell="L30" sqref="L30"/>
    </sheetView>
  </sheetViews>
  <sheetFormatPr defaultColWidth="10.75390625" defaultRowHeight="54" customHeight="1"/>
  <cols>
    <col min="1" max="1" width="7.375" style="1" customWidth="1"/>
    <col min="2" max="12" width="20.625" style="1" customWidth="1"/>
    <col min="13" max="13" width="1.625" style="1" customWidth="1"/>
    <col min="14" max="21" width="8.75390625" style="1" customWidth="1"/>
    <col min="22" max="16384" width="10.75390625" style="1" customWidth="1"/>
  </cols>
  <sheetData>
    <row r="1" spans="11:12" ht="54" customHeight="1">
      <c r="K1" s="670"/>
      <c r="L1" s="670"/>
    </row>
    <row r="2" spans="2:3" ht="54" customHeight="1">
      <c r="B2" s="2" t="s">
        <v>218</v>
      </c>
      <c r="C2" s="2"/>
    </row>
    <row r="3" spans="2:4" ht="54" customHeight="1">
      <c r="B3" s="2"/>
      <c r="C3" s="2"/>
      <c r="D3" s="3"/>
    </row>
    <row r="4" spans="2:10" ht="54" customHeight="1" thickBot="1">
      <c r="B4" s="4" t="s">
        <v>127</v>
      </c>
      <c r="C4" s="4"/>
      <c r="J4" s="6"/>
    </row>
    <row r="5" spans="2:12" ht="54" customHeight="1">
      <c r="B5" s="172"/>
      <c r="C5" s="450" t="s">
        <v>76</v>
      </c>
      <c r="D5" s="621" t="s">
        <v>23</v>
      </c>
      <c r="E5" s="622"/>
      <c r="F5" s="622"/>
      <c r="G5" s="622"/>
      <c r="H5" s="622"/>
      <c r="I5" s="611"/>
      <c r="J5" s="30" t="s">
        <v>118</v>
      </c>
      <c r="K5" s="64" t="s">
        <v>119</v>
      </c>
      <c r="L5" s="64" t="s">
        <v>120</v>
      </c>
    </row>
    <row r="6" spans="2:12" ht="54" customHeight="1">
      <c r="B6" s="223" t="s">
        <v>0</v>
      </c>
      <c r="C6" s="56" t="s">
        <v>38</v>
      </c>
      <c r="D6" s="682" t="s">
        <v>39</v>
      </c>
      <c r="E6" s="683"/>
      <c r="F6" s="684" t="s">
        <v>38</v>
      </c>
      <c r="G6" s="684"/>
      <c r="H6" s="684"/>
      <c r="I6" s="685"/>
      <c r="J6" s="9" t="s">
        <v>49</v>
      </c>
      <c r="K6" s="65" t="s">
        <v>49</v>
      </c>
      <c r="L6" s="65" t="s">
        <v>49</v>
      </c>
    </row>
    <row r="7" spans="2:14" ht="54" customHeight="1" thickBot="1">
      <c r="B7" s="85"/>
      <c r="C7" s="27" t="s">
        <v>211</v>
      </c>
      <c r="D7" s="223" t="s">
        <v>206</v>
      </c>
      <c r="E7" s="446" t="s">
        <v>212</v>
      </c>
      <c r="F7" s="447" t="s">
        <v>207</v>
      </c>
      <c r="G7" s="448" t="s">
        <v>216</v>
      </c>
      <c r="H7" s="447" t="s">
        <v>208</v>
      </c>
      <c r="I7" s="454" t="s">
        <v>209</v>
      </c>
      <c r="J7" s="219" t="s">
        <v>144</v>
      </c>
      <c r="K7" s="65" t="s">
        <v>145</v>
      </c>
      <c r="L7" s="65" t="s">
        <v>145</v>
      </c>
      <c r="M7" s="88"/>
      <c r="N7" s="3"/>
    </row>
    <row r="8" spans="1:14" ht="54" customHeight="1">
      <c r="A8" s="90"/>
      <c r="B8" s="426" t="s">
        <v>225</v>
      </c>
      <c r="C8" s="451">
        <v>0.1</v>
      </c>
      <c r="D8" s="202"/>
      <c r="E8" s="455"/>
      <c r="F8" s="456">
        <v>1.5</v>
      </c>
      <c r="G8" s="456">
        <v>0.1</v>
      </c>
      <c r="H8" s="456">
        <v>0.1</v>
      </c>
      <c r="I8" s="457"/>
      <c r="J8" s="451">
        <f>SUM(C8:I8)</f>
        <v>1.8000000000000003</v>
      </c>
      <c r="K8" s="458">
        <v>21</v>
      </c>
      <c r="L8" s="459">
        <v>16.1</v>
      </c>
      <c r="M8" s="177"/>
      <c r="N8" s="3"/>
    </row>
    <row r="9" spans="1:14" ht="54" customHeight="1">
      <c r="A9" s="90"/>
      <c r="B9" s="449" t="s">
        <v>234</v>
      </c>
      <c r="C9" s="452"/>
      <c r="D9" s="205"/>
      <c r="E9" s="460"/>
      <c r="F9" s="461">
        <v>0.97</v>
      </c>
      <c r="G9" s="462"/>
      <c r="H9" s="462"/>
      <c r="I9" s="463">
        <v>0.2</v>
      </c>
      <c r="J9" s="464">
        <f>SUM(C9:I9)</f>
        <v>1.17</v>
      </c>
      <c r="K9" s="465">
        <v>19.5</v>
      </c>
      <c r="L9" s="466">
        <v>17.985</v>
      </c>
      <c r="M9" s="177"/>
      <c r="N9" s="3"/>
    </row>
    <row r="10" spans="1:14" ht="54" customHeight="1">
      <c r="A10" s="90"/>
      <c r="B10" s="70" t="s">
        <v>229</v>
      </c>
      <c r="C10" s="453"/>
      <c r="D10" s="203"/>
      <c r="E10" s="467"/>
      <c r="F10" s="468">
        <v>0.3</v>
      </c>
      <c r="G10" s="468"/>
      <c r="H10" s="468"/>
      <c r="I10" s="469"/>
      <c r="J10" s="453">
        <f>SUM(C10:I10)</f>
        <v>0.3</v>
      </c>
      <c r="K10" s="470">
        <v>4</v>
      </c>
      <c r="L10" s="471">
        <v>3.8</v>
      </c>
      <c r="M10" s="177"/>
      <c r="N10" s="3"/>
    </row>
    <row r="11" spans="1:14" ht="54" customHeight="1">
      <c r="A11" s="90"/>
      <c r="B11" s="70" t="s">
        <v>235</v>
      </c>
      <c r="C11" s="453">
        <v>0.1</v>
      </c>
      <c r="D11" s="203"/>
      <c r="E11" s="467"/>
      <c r="F11" s="468">
        <v>1</v>
      </c>
      <c r="G11" s="468"/>
      <c r="H11" s="468"/>
      <c r="I11" s="469"/>
      <c r="J11" s="453">
        <f>SUM(C11:I11)</f>
        <v>1.1</v>
      </c>
      <c r="K11" s="470">
        <v>6.4</v>
      </c>
      <c r="L11" s="471">
        <v>6.2</v>
      </c>
      <c r="M11" s="177"/>
      <c r="N11" s="3"/>
    </row>
    <row r="12" spans="1:14" ht="54" customHeight="1" thickBot="1">
      <c r="A12" s="90"/>
      <c r="B12" s="193" t="s">
        <v>277</v>
      </c>
      <c r="C12" s="480">
        <f>SUM(C8:C11)</f>
        <v>0.2</v>
      </c>
      <c r="D12" s="481">
        <f>SUM(D8:D11)</f>
        <v>0</v>
      </c>
      <c r="E12" s="482">
        <f>SUM(E8:E11)</f>
        <v>0</v>
      </c>
      <c r="F12" s="482">
        <f aca="true" t="shared" si="0" ref="F12:L12">SUM(F8:F11)</f>
        <v>3.7699999999999996</v>
      </c>
      <c r="G12" s="482">
        <f t="shared" si="0"/>
        <v>0.1</v>
      </c>
      <c r="H12" s="482">
        <f t="shared" si="0"/>
        <v>0.1</v>
      </c>
      <c r="I12" s="483">
        <f t="shared" si="0"/>
        <v>0.2</v>
      </c>
      <c r="J12" s="480">
        <f t="shared" si="0"/>
        <v>4.37</v>
      </c>
      <c r="K12" s="480">
        <f t="shared" si="0"/>
        <v>50.9</v>
      </c>
      <c r="L12" s="480">
        <f t="shared" si="0"/>
        <v>44.085</v>
      </c>
      <c r="M12" s="177"/>
      <c r="N12" s="3"/>
    </row>
    <row r="13" spans="1:14" ht="54" customHeight="1">
      <c r="A13" s="90"/>
      <c r="B13" s="70" t="s">
        <v>238</v>
      </c>
      <c r="C13" s="27"/>
      <c r="D13" s="472"/>
      <c r="E13" s="473"/>
      <c r="F13" s="474">
        <v>0.4</v>
      </c>
      <c r="G13" s="474"/>
      <c r="H13" s="474"/>
      <c r="I13" s="475"/>
      <c r="J13" s="464">
        <f aca="true" t="shared" si="1" ref="J13:J23">SUM(C13:I13)</f>
        <v>0.4</v>
      </c>
      <c r="K13" s="476">
        <v>0.2462</v>
      </c>
      <c r="L13" s="477">
        <v>0.2462</v>
      </c>
      <c r="M13" s="177"/>
      <c r="N13" s="3"/>
    </row>
    <row r="14" spans="1:14" ht="54" customHeight="1">
      <c r="A14" s="90"/>
      <c r="B14" s="70" t="s">
        <v>236</v>
      </c>
      <c r="C14" s="452">
        <v>0.9</v>
      </c>
      <c r="D14" s="205"/>
      <c r="E14" s="460"/>
      <c r="F14" s="478">
        <v>4.5</v>
      </c>
      <c r="G14" s="478"/>
      <c r="H14" s="478"/>
      <c r="I14" s="479"/>
      <c r="J14" s="452">
        <f t="shared" si="1"/>
        <v>5.4</v>
      </c>
      <c r="K14" s="465">
        <v>65</v>
      </c>
      <c r="L14" s="466">
        <v>60</v>
      </c>
      <c r="M14" s="177">
        <v>65</v>
      </c>
      <c r="N14" s="3"/>
    </row>
    <row r="15" spans="1:14" ht="54" customHeight="1">
      <c r="A15" s="90"/>
      <c r="B15" s="70" t="s">
        <v>237</v>
      </c>
      <c r="C15" s="188"/>
      <c r="D15" s="205"/>
      <c r="E15" s="460"/>
      <c r="F15" s="478">
        <v>1.85</v>
      </c>
      <c r="G15" s="478"/>
      <c r="H15" s="478"/>
      <c r="I15" s="479"/>
      <c r="J15" s="452">
        <f t="shared" si="1"/>
        <v>1.85</v>
      </c>
      <c r="K15" s="465" t="s">
        <v>295</v>
      </c>
      <c r="L15" s="466" t="s">
        <v>288</v>
      </c>
      <c r="M15" s="177"/>
      <c r="N15" s="3"/>
    </row>
    <row r="16" spans="1:14" ht="54" customHeight="1">
      <c r="A16" s="90"/>
      <c r="B16" s="70" t="s">
        <v>239</v>
      </c>
      <c r="C16" s="56"/>
      <c r="D16" s="203"/>
      <c r="E16" s="467"/>
      <c r="F16" s="468">
        <v>0.5</v>
      </c>
      <c r="G16" s="468"/>
      <c r="H16" s="468"/>
      <c r="I16" s="469"/>
      <c r="J16" s="453">
        <f t="shared" si="1"/>
        <v>0.5</v>
      </c>
      <c r="K16" s="470" t="s">
        <v>296</v>
      </c>
      <c r="L16" s="471" t="s">
        <v>297</v>
      </c>
      <c r="M16" s="177"/>
      <c r="N16" s="3"/>
    </row>
    <row r="17" spans="1:14" ht="54" customHeight="1" thickBot="1">
      <c r="A17" s="90"/>
      <c r="B17" s="193" t="s">
        <v>278</v>
      </c>
      <c r="C17" s="480">
        <f aca="true" t="shared" si="2" ref="C17:H17">SUM(C13:C16)</f>
        <v>0.9</v>
      </c>
      <c r="D17" s="481">
        <f t="shared" si="2"/>
        <v>0</v>
      </c>
      <c r="E17" s="482">
        <f t="shared" si="2"/>
        <v>0</v>
      </c>
      <c r="F17" s="482">
        <f t="shared" si="2"/>
        <v>7.25</v>
      </c>
      <c r="G17" s="482">
        <f t="shared" si="2"/>
        <v>0</v>
      </c>
      <c r="H17" s="482">
        <f t="shared" si="2"/>
        <v>0</v>
      </c>
      <c r="I17" s="483">
        <v>0</v>
      </c>
      <c r="J17" s="484">
        <f t="shared" si="1"/>
        <v>8.15</v>
      </c>
      <c r="K17" s="485">
        <f>SUM(K13:K16)</f>
        <v>65.2462</v>
      </c>
      <c r="L17" s="485">
        <f>SUM(L13:L16)</f>
        <v>60.2462</v>
      </c>
      <c r="M17" s="177"/>
      <c r="N17" s="3"/>
    </row>
    <row r="18" spans="1:14" ht="54" customHeight="1">
      <c r="A18" s="90"/>
      <c r="B18" s="70" t="s">
        <v>244</v>
      </c>
      <c r="C18" s="107">
        <v>0.2</v>
      </c>
      <c r="D18" s="202"/>
      <c r="E18" s="486"/>
      <c r="F18" s="487">
        <v>0.4</v>
      </c>
      <c r="G18" s="487"/>
      <c r="H18" s="487"/>
      <c r="I18" s="488"/>
      <c r="J18" s="489">
        <f t="shared" si="1"/>
        <v>0.6000000000000001</v>
      </c>
      <c r="K18" s="490">
        <v>10</v>
      </c>
      <c r="L18" s="491">
        <v>10</v>
      </c>
      <c r="M18" s="177"/>
      <c r="N18" s="3"/>
    </row>
    <row r="19" spans="1:14" ht="54" customHeight="1">
      <c r="A19" s="90"/>
      <c r="B19" s="70" t="s">
        <v>251</v>
      </c>
      <c r="C19" s="69">
        <v>0.1</v>
      </c>
      <c r="D19" s="492"/>
      <c r="E19" s="486"/>
      <c r="F19" s="487"/>
      <c r="G19" s="487"/>
      <c r="H19" s="487"/>
      <c r="I19" s="488"/>
      <c r="J19" s="489">
        <f t="shared" si="1"/>
        <v>0.1</v>
      </c>
      <c r="K19" s="490" t="s">
        <v>252</v>
      </c>
      <c r="L19" s="491" t="s">
        <v>253</v>
      </c>
      <c r="M19" s="177"/>
      <c r="N19" s="3"/>
    </row>
    <row r="20" spans="1:14" ht="54" customHeight="1" thickBot="1">
      <c r="A20" s="90"/>
      <c r="B20" s="193" t="s">
        <v>282</v>
      </c>
      <c r="C20" s="480">
        <f aca="true" t="shared" si="3" ref="C20:H20">SUM(C18:C19)</f>
        <v>0.30000000000000004</v>
      </c>
      <c r="D20" s="481">
        <f t="shared" si="3"/>
        <v>0</v>
      </c>
      <c r="E20" s="482">
        <f t="shared" si="3"/>
        <v>0</v>
      </c>
      <c r="F20" s="482">
        <f t="shared" si="3"/>
        <v>0.4</v>
      </c>
      <c r="G20" s="482">
        <f t="shared" si="3"/>
        <v>0</v>
      </c>
      <c r="H20" s="482">
        <f t="shared" si="3"/>
        <v>0</v>
      </c>
      <c r="I20" s="483">
        <v>0</v>
      </c>
      <c r="J20" s="484">
        <f t="shared" si="1"/>
        <v>0.7000000000000001</v>
      </c>
      <c r="K20" s="485">
        <f>SUM(K18:K19)</f>
        <v>10</v>
      </c>
      <c r="L20" s="485">
        <f>SUM(L18:L19)</f>
        <v>10</v>
      </c>
      <c r="M20" s="177"/>
      <c r="N20" s="3"/>
    </row>
    <row r="21" spans="1:14" ht="54" customHeight="1">
      <c r="A21" s="90"/>
      <c r="B21" s="70" t="s">
        <v>219</v>
      </c>
      <c r="C21" s="107">
        <v>1.4</v>
      </c>
      <c r="D21" s="202"/>
      <c r="E21" s="486"/>
      <c r="F21" s="487">
        <v>0.9</v>
      </c>
      <c r="G21" s="487"/>
      <c r="H21" s="487"/>
      <c r="I21" s="488"/>
      <c r="J21" s="489">
        <f t="shared" si="1"/>
        <v>2.3</v>
      </c>
      <c r="K21" s="490">
        <v>17</v>
      </c>
      <c r="L21" s="491">
        <v>16.8</v>
      </c>
      <c r="M21" s="177"/>
      <c r="N21" s="3"/>
    </row>
    <row r="22" spans="1:14" ht="54" customHeight="1">
      <c r="A22" s="90"/>
      <c r="B22" s="173" t="s">
        <v>220</v>
      </c>
      <c r="C22" s="56">
        <v>6.5</v>
      </c>
      <c r="D22" s="203">
        <v>1</v>
      </c>
      <c r="E22" s="467">
        <v>1</v>
      </c>
      <c r="F22" s="468">
        <v>186</v>
      </c>
      <c r="G22" s="468"/>
      <c r="H22" s="468">
        <v>6</v>
      </c>
      <c r="I22" s="469"/>
      <c r="J22" s="489">
        <f t="shared" si="1"/>
        <v>200.5</v>
      </c>
      <c r="K22" s="470">
        <v>4000</v>
      </c>
      <c r="L22" s="471">
        <v>4000</v>
      </c>
      <c r="M22" s="177"/>
      <c r="N22" s="3"/>
    </row>
    <row r="23" spans="1:14" ht="54" customHeight="1">
      <c r="A23" s="90"/>
      <c r="B23" s="173" t="s">
        <v>221</v>
      </c>
      <c r="C23" s="56">
        <v>4.56</v>
      </c>
      <c r="D23" s="203">
        <v>0.3</v>
      </c>
      <c r="E23" s="467"/>
      <c r="F23" s="468">
        <v>5.3</v>
      </c>
      <c r="G23" s="468"/>
      <c r="H23" s="468"/>
      <c r="I23" s="469"/>
      <c r="J23" s="489">
        <f t="shared" si="1"/>
        <v>10.16</v>
      </c>
      <c r="K23" s="470">
        <v>205</v>
      </c>
      <c r="L23" s="471">
        <v>201</v>
      </c>
      <c r="M23" s="177"/>
      <c r="N23" s="3"/>
    </row>
    <row r="24" spans="1:14" ht="54" customHeight="1">
      <c r="A24" s="90"/>
      <c r="B24" s="340" t="s">
        <v>224</v>
      </c>
      <c r="C24" s="56">
        <v>0.2</v>
      </c>
      <c r="D24" s="205"/>
      <c r="E24" s="460"/>
      <c r="F24" s="478">
        <v>0.5</v>
      </c>
      <c r="G24" s="478"/>
      <c r="H24" s="478">
        <v>0.1</v>
      </c>
      <c r="I24" s="479"/>
      <c r="J24" s="453">
        <v>0.8</v>
      </c>
      <c r="K24" s="465">
        <v>10</v>
      </c>
      <c r="L24" s="466">
        <v>10</v>
      </c>
      <c r="M24" s="177"/>
      <c r="N24" s="3"/>
    </row>
    <row r="25" spans="1:14" ht="54" customHeight="1" thickBot="1">
      <c r="A25" s="90"/>
      <c r="B25" s="193" t="s">
        <v>280</v>
      </c>
      <c r="C25" s="480">
        <f aca="true" t="shared" si="4" ref="C25:L25">SUM(C21:C24)</f>
        <v>12.66</v>
      </c>
      <c r="D25" s="481">
        <f t="shared" si="4"/>
        <v>1.3</v>
      </c>
      <c r="E25" s="493">
        <f t="shared" si="4"/>
        <v>1</v>
      </c>
      <c r="F25" s="493">
        <f t="shared" si="4"/>
        <v>192.70000000000002</v>
      </c>
      <c r="G25" s="493">
        <f t="shared" si="4"/>
        <v>0</v>
      </c>
      <c r="H25" s="493">
        <f t="shared" si="4"/>
        <v>6.1</v>
      </c>
      <c r="I25" s="494">
        <f t="shared" si="4"/>
        <v>0</v>
      </c>
      <c r="J25" s="480">
        <f t="shared" si="4"/>
        <v>213.76000000000002</v>
      </c>
      <c r="K25" s="480">
        <f t="shared" si="4"/>
        <v>4232</v>
      </c>
      <c r="L25" s="480">
        <f t="shared" si="4"/>
        <v>4227.8</v>
      </c>
      <c r="M25" s="177"/>
      <c r="N25" s="3"/>
    </row>
    <row r="26" spans="1:14" ht="54" customHeight="1">
      <c r="A26" s="90"/>
      <c r="B26" s="70" t="s">
        <v>263</v>
      </c>
      <c r="C26" s="107">
        <v>4.2</v>
      </c>
      <c r="D26" s="202"/>
      <c r="E26" s="486"/>
      <c r="F26" s="487"/>
      <c r="G26" s="487"/>
      <c r="H26" s="487"/>
      <c r="I26" s="488"/>
      <c r="J26" s="489">
        <f aca="true" t="shared" si="5" ref="J26:J31">SUM(C26:I26)</f>
        <v>4.2</v>
      </c>
      <c r="K26" s="490">
        <v>3.2</v>
      </c>
      <c r="L26" s="491">
        <v>2.6</v>
      </c>
      <c r="M26" s="177"/>
      <c r="N26" s="3"/>
    </row>
    <row r="27" spans="1:14" ht="54" customHeight="1">
      <c r="A27" s="90"/>
      <c r="B27" s="70" t="s">
        <v>260</v>
      </c>
      <c r="C27" s="69">
        <v>0.4</v>
      </c>
      <c r="D27" s="492"/>
      <c r="E27" s="486"/>
      <c r="F27" s="487"/>
      <c r="G27" s="487"/>
      <c r="H27" s="487"/>
      <c r="I27" s="488"/>
      <c r="J27" s="489">
        <f t="shared" si="5"/>
        <v>0.4</v>
      </c>
      <c r="K27" s="490">
        <v>0</v>
      </c>
      <c r="L27" s="491">
        <v>0</v>
      </c>
      <c r="M27" s="177"/>
      <c r="N27" s="3"/>
    </row>
    <row r="28" spans="1:14" ht="54" customHeight="1">
      <c r="A28" s="90"/>
      <c r="B28" s="70" t="s">
        <v>262</v>
      </c>
      <c r="C28" s="69">
        <v>0.2</v>
      </c>
      <c r="D28" s="492"/>
      <c r="E28" s="486"/>
      <c r="F28" s="487"/>
      <c r="G28" s="487"/>
      <c r="H28" s="487"/>
      <c r="I28" s="488"/>
      <c r="J28" s="489">
        <f t="shared" si="5"/>
        <v>0.2</v>
      </c>
      <c r="K28" s="490">
        <v>0</v>
      </c>
      <c r="L28" s="491">
        <v>0</v>
      </c>
      <c r="M28" s="177"/>
      <c r="N28" s="3"/>
    </row>
    <row r="29" spans="1:14" ht="54" customHeight="1">
      <c r="A29" s="90"/>
      <c r="B29" s="173" t="s">
        <v>264</v>
      </c>
      <c r="C29" s="56"/>
      <c r="D29" s="203"/>
      <c r="E29" s="467"/>
      <c r="F29" s="468">
        <v>0.3</v>
      </c>
      <c r="G29" s="468"/>
      <c r="H29" s="468"/>
      <c r="I29" s="469"/>
      <c r="J29" s="489">
        <f t="shared" si="5"/>
        <v>0.3</v>
      </c>
      <c r="K29" s="470">
        <v>0.9</v>
      </c>
      <c r="L29" s="471">
        <v>0.9</v>
      </c>
      <c r="M29" s="177"/>
      <c r="N29" s="3"/>
    </row>
    <row r="30" spans="1:14" ht="54" customHeight="1">
      <c r="A30" s="90"/>
      <c r="B30" s="173" t="s">
        <v>261</v>
      </c>
      <c r="C30" s="56">
        <v>0.3</v>
      </c>
      <c r="D30" s="203"/>
      <c r="E30" s="467"/>
      <c r="F30" s="468"/>
      <c r="G30" s="468"/>
      <c r="H30" s="468"/>
      <c r="I30" s="469"/>
      <c r="J30" s="489">
        <f t="shared" si="5"/>
        <v>0.3</v>
      </c>
      <c r="K30" s="470">
        <v>0</v>
      </c>
      <c r="L30" s="471">
        <v>0</v>
      </c>
      <c r="M30" s="177"/>
      <c r="N30" s="3"/>
    </row>
    <row r="31" spans="1:14" ht="54" customHeight="1" thickBot="1">
      <c r="A31" s="90"/>
      <c r="B31" s="193" t="s">
        <v>281</v>
      </c>
      <c r="C31" s="480">
        <f aca="true" t="shared" si="6" ref="C31:H31">SUM(C26:C30)</f>
        <v>5.1000000000000005</v>
      </c>
      <c r="D31" s="481">
        <f t="shared" si="6"/>
        <v>0</v>
      </c>
      <c r="E31" s="482">
        <f t="shared" si="6"/>
        <v>0</v>
      </c>
      <c r="F31" s="482">
        <f t="shared" si="6"/>
        <v>0.3</v>
      </c>
      <c r="G31" s="482">
        <f t="shared" si="6"/>
        <v>0</v>
      </c>
      <c r="H31" s="482">
        <f t="shared" si="6"/>
        <v>0</v>
      </c>
      <c r="I31" s="483">
        <v>0</v>
      </c>
      <c r="J31" s="484">
        <f t="shared" si="5"/>
        <v>5.4</v>
      </c>
      <c r="K31" s="485">
        <f>SUM(K26:K30)</f>
        <v>4.1000000000000005</v>
      </c>
      <c r="L31" s="485">
        <f>SUM(L26:L30)</f>
        <v>3.5</v>
      </c>
      <c r="M31" s="177"/>
      <c r="N31" s="3"/>
    </row>
    <row r="32" spans="1:14" ht="54" customHeight="1" thickBot="1">
      <c r="A32" s="90"/>
      <c r="B32" s="193" t="s">
        <v>268</v>
      </c>
      <c r="C32" s="480">
        <f aca="true" t="shared" si="7" ref="C32:L32">SUM(C12,C17,C20,C25,C31)</f>
        <v>19.16</v>
      </c>
      <c r="D32" s="481">
        <f t="shared" si="7"/>
        <v>1.3</v>
      </c>
      <c r="E32" s="493">
        <f t="shared" si="7"/>
        <v>1</v>
      </c>
      <c r="F32" s="493">
        <f t="shared" si="7"/>
        <v>204.42000000000002</v>
      </c>
      <c r="G32" s="493">
        <f t="shared" si="7"/>
        <v>0.1</v>
      </c>
      <c r="H32" s="493">
        <f t="shared" si="7"/>
        <v>6.199999999999999</v>
      </c>
      <c r="I32" s="494">
        <f t="shared" si="7"/>
        <v>0.2</v>
      </c>
      <c r="J32" s="480">
        <f t="shared" si="7"/>
        <v>232.38000000000002</v>
      </c>
      <c r="K32" s="480">
        <f t="shared" si="7"/>
        <v>4362.2462000000005</v>
      </c>
      <c r="L32" s="480">
        <f t="shared" si="7"/>
        <v>4345.6312</v>
      </c>
      <c r="M32" s="177"/>
      <c r="N32" s="3"/>
    </row>
    <row r="33" ht="54" customHeight="1">
      <c r="B33" s="211" t="s">
        <v>294</v>
      </c>
    </row>
    <row r="34" spans="2:12" ht="54" customHeight="1">
      <c r="B34" s="23"/>
      <c r="C34" s="23"/>
      <c r="J34" s="24"/>
      <c r="K34" s="3"/>
      <c r="L34" s="3"/>
    </row>
  </sheetData>
  <sheetProtection/>
  <mergeCells count="4">
    <mergeCell ref="K1:L1"/>
    <mergeCell ref="D6:E6"/>
    <mergeCell ref="D5:I5"/>
    <mergeCell ref="F6:I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17" sqref="K1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0"/>
  <sheetViews>
    <sheetView tabSelected="1" showOutlineSymbols="0" view="pageBreakPreview" zoomScale="50" zoomScaleNormal="40" zoomScaleSheetLayoutView="50" zoomScalePageLayoutView="0" workbookViewId="0" topLeftCell="A2">
      <selection activeCell="C8" sqref="C8:V19"/>
    </sheetView>
  </sheetViews>
  <sheetFormatPr defaultColWidth="10.75390625" defaultRowHeight="54" customHeight="1"/>
  <cols>
    <col min="1" max="1" width="7.50390625" style="1" customWidth="1"/>
    <col min="2" max="2" width="20.625" style="1" customWidth="1"/>
    <col min="3" max="19" width="10.625" style="1" customWidth="1"/>
    <col min="20" max="22" width="15.625" style="1" customWidth="1"/>
    <col min="23" max="23" width="1.75390625" style="1" customWidth="1"/>
    <col min="24" max="16384" width="10.75390625" style="1" customWidth="1"/>
  </cols>
  <sheetData>
    <row r="1" spans="12:23" ht="54" customHeight="1">
      <c r="L1" s="47"/>
      <c r="U1" s="607"/>
      <c r="V1" s="607"/>
      <c r="W1" s="23"/>
    </row>
    <row r="2" ht="54" customHeight="1">
      <c r="B2" s="2" t="s">
        <v>218</v>
      </c>
    </row>
    <row r="3" ht="54" customHeight="1">
      <c r="B3" s="2"/>
    </row>
    <row r="4" spans="2:20" ht="54" customHeight="1" thickBot="1">
      <c r="B4" s="4" t="s">
        <v>150</v>
      </c>
      <c r="F4" s="5"/>
      <c r="T4" s="6"/>
    </row>
    <row r="5" spans="2:22" ht="54" customHeight="1">
      <c r="B5" s="30"/>
      <c r="C5" s="615" t="s">
        <v>24</v>
      </c>
      <c r="D5" s="616"/>
      <c r="E5" s="616"/>
      <c r="F5" s="616"/>
      <c r="G5" s="616"/>
      <c r="H5" s="616"/>
      <c r="I5" s="616"/>
      <c r="J5" s="616"/>
      <c r="K5" s="616"/>
      <c r="L5" s="616"/>
      <c r="M5" s="617"/>
      <c r="N5" s="621" t="s">
        <v>269</v>
      </c>
      <c r="O5" s="622"/>
      <c r="P5" s="622"/>
      <c r="Q5" s="622"/>
      <c r="R5" s="622"/>
      <c r="S5" s="611"/>
      <c r="T5" s="30" t="s">
        <v>118</v>
      </c>
      <c r="U5" s="87" t="s">
        <v>119</v>
      </c>
      <c r="V5" s="64" t="s">
        <v>120</v>
      </c>
    </row>
    <row r="6" spans="2:22" ht="54" customHeight="1">
      <c r="B6" s="9" t="s">
        <v>0</v>
      </c>
      <c r="C6" s="612" t="s">
        <v>28</v>
      </c>
      <c r="D6" s="603"/>
      <c r="E6" s="602" t="s">
        <v>68</v>
      </c>
      <c r="F6" s="603"/>
      <c r="G6" s="603"/>
      <c r="H6" s="603"/>
      <c r="I6" s="603"/>
      <c r="J6" s="618" t="s">
        <v>22</v>
      </c>
      <c r="K6" s="619"/>
      <c r="L6" s="620"/>
      <c r="M6" s="261"/>
      <c r="N6" s="612" t="s">
        <v>27</v>
      </c>
      <c r="O6" s="603"/>
      <c r="P6" s="608"/>
      <c r="Q6" s="182" t="s">
        <v>29</v>
      </c>
      <c r="R6" s="545" t="s">
        <v>151</v>
      </c>
      <c r="S6" s="54"/>
      <c r="T6" s="9" t="s">
        <v>49</v>
      </c>
      <c r="U6" s="88" t="s">
        <v>49</v>
      </c>
      <c r="V6" s="65" t="s">
        <v>49</v>
      </c>
    </row>
    <row r="7" spans="2:22" ht="54" customHeight="1" thickBot="1">
      <c r="B7" s="75"/>
      <c r="C7" s="262" t="s">
        <v>152</v>
      </c>
      <c r="D7" s="11" t="s">
        <v>157</v>
      </c>
      <c r="E7" s="34" t="s">
        <v>153</v>
      </c>
      <c r="F7" s="12" t="s">
        <v>154</v>
      </c>
      <c r="G7" s="19" t="s">
        <v>155</v>
      </c>
      <c r="H7" s="35" t="s">
        <v>41</v>
      </c>
      <c r="I7" s="101" t="s">
        <v>156</v>
      </c>
      <c r="J7" s="10" t="s">
        <v>69</v>
      </c>
      <c r="K7" s="10" t="s">
        <v>70</v>
      </c>
      <c r="L7" s="13" t="s">
        <v>160</v>
      </c>
      <c r="M7" s="15" t="s">
        <v>6</v>
      </c>
      <c r="N7" s="230" t="s">
        <v>158</v>
      </c>
      <c r="O7" s="100" t="s">
        <v>71</v>
      </c>
      <c r="P7" s="181" t="s">
        <v>159</v>
      </c>
      <c r="Q7" s="36" t="s">
        <v>161</v>
      </c>
      <c r="R7" s="169" t="s">
        <v>137</v>
      </c>
      <c r="S7" s="178" t="s">
        <v>6</v>
      </c>
      <c r="T7" s="37" t="s">
        <v>162</v>
      </c>
      <c r="U7" s="89" t="s">
        <v>163</v>
      </c>
      <c r="V7" s="66" t="s">
        <v>163</v>
      </c>
    </row>
    <row r="8" spans="1:22" ht="54" customHeight="1">
      <c r="A8" s="78"/>
      <c r="B8" s="204" t="s">
        <v>237</v>
      </c>
      <c r="C8" s="144"/>
      <c r="D8" s="138">
        <v>1.1</v>
      </c>
      <c r="E8" s="138">
        <v>0.1</v>
      </c>
      <c r="F8" s="138"/>
      <c r="G8" s="111"/>
      <c r="H8" s="111"/>
      <c r="I8" s="111"/>
      <c r="J8" s="138"/>
      <c r="K8" s="138"/>
      <c r="L8" s="114">
        <v>0.7</v>
      </c>
      <c r="M8" s="113">
        <f aca="true" t="shared" si="0" ref="M8:M14">SUM(C8:L8)</f>
        <v>1.9000000000000001</v>
      </c>
      <c r="N8" s="144"/>
      <c r="O8" s="111"/>
      <c r="P8" s="111">
        <v>0.7</v>
      </c>
      <c r="Q8" s="111">
        <v>0.4</v>
      </c>
      <c r="R8" s="111"/>
      <c r="S8" s="113">
        <f aca="true" t="shared" si="1" ref="S8:S18">SUM(N8:R8)</f>
        <v>1.1</v>
      </c>
      <c r="T8" s="141">
        <f>M8+S8</f>
        <v>3</v>
      </c>
      <c r="U8" s="142">
        <v>28.8</v>
      </c>
      <c r="V8" s="115">
        <v>28.8</v>
      </c>
    </row>
    <row r="9" spans="2:22" ht="54" customHeight="1" thickBot="1">
      <c r="B9" s="83" t="s">
        <v>278</v>
      </c>
      <c r="C9" s="131">
        <f aca="true" t="shared" si="2" ref="C9:I9">SUM(C8:C8)</f>
        <v>0</v>
      </c>
      <c r="D9" s="134">
        <f t="shared" si="2"/>
        <v>1.1</v>
      </c>
      <c r="E9" s="129">
        <f t="shared" si="2"/>
        <v>0.1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>SUM(J8:J8)</f>
        <v>0</v>
      </c>
      <c r="K9" s="129">
        <f>SUM(K8:K8)</f>
        <v>0</v>
      </c>
      <c r="L9" s="129">
        <f>SUM(L8:L8)</f>
        <v>0.7</v>
      </c>
      <c r="M9" s="113">
        <f t="shared" si="0"/>
        <v>1.9000000000000001</v>
      </c>
      <c r="N9" s="126">
        <f>SUM(N8:N8)</f>
        <v>0</v>
      </c>
      <c r="O9" s="134">
        <f>SUM(O8:O8)</f>
        <v>0</v>
      </c>
      <c r="P9" s="134">
        <f>SUM(P8:P8)</f>
        <v>0.7</v>
      </c>
      <c r="Q9" s="134">
        <f>SUM(Q8:Q8)</f>
        <v>0.4</v>
      </c>
      <c r="R9" s="134">
        <f>SUM(R8:R8)</f>
        <v>0</v>
      </c>
      <c r="S9" s="124">
        <f t="shared" si="1"/>
        <v>1.1</v>
      </c>
      <c r="T9" s="136">
        <f>SUM(T8:T8)</f>
        <v>3</v>
      </c>
      <c r="U9" s="136">
        <f>SUM(U8:U8)</f>
        <v>28.8</v>
      </c>
      <c r="V9" s="136">
        <f>SUM(V8:V8)</f>
        <v>28.8</v>
      </c>
    </row>
    <row r="10" spans="1:22" ht="54" customHeight="1">
      <c r="A10" s="78"/>
      <c r="B10" s="204" t="s">
        <v>266</v>
      </c>
      <c r="C10" s="144">
        <v>0.1</v>
      </c>
      <c r="D10" s="138">
        <v>0.2</v>
      </c>
      <c r="E10" s="138"/>
      <c r="F10" s="138"/>
      <c r="G10" s="111">
        <v>0.1</v>
      </c>
      <c r="H10" s="111">
        <v>0.2</v>
      </c>
      <c r="I10" s="111">
        <v>0.2</v>
      </c>
      <c r="J10" s="138"/>
      <c r="K10" s="138">
        <v>0.3</v>
      </c>
      <c r="L10" s="114">
        <v>0.3</v>
      </c>
      <c r="M10" s="113">
        <f t="shared" si="0"/>
        <v>1.4000000000000001</v>
      </c>
      <c r="N10" s="144"/>
      <c r="O10" s="111"/>
      <c r="P10" s="111"/>
      <c r="Q10" s="111"/>
      <c r="R10" s="111"/>
      <c r="S10" s="113">
        <f t="shared" si="1"/>
        <v>0</v>
      </c>
      <c r="T10" s="141">
        <f>M10+S10</f>
        <v>1.4000000000000001</v>
      </c>
      <c r="U10" s="142">
        <v>14</v>
      </c>
      <c r="V10" s="115">
        <v>12.6</v>
      </c>
    </row>
    <row r="11" spans="2:22" ht="54" customHeight="1" thickBot="1">
      <c r="B11" s="83" t="s">
        <v>279</v>
      </c>
      <c r="C11" s="131">
        <f aca="true" t="shared" si="3" ref="C11:I11">SUM(C10:C10)</f>
        <v>0.1</v>
      </c>
      <c r="D11" s="134">
        <f t="shared" si="3"/>
        <v>0.2</v>
      </c>
      <c r="E11" s="129">
        <f t="shared" si="3"/>
        <v>0</v>
      </c>
      <c r="F11" s="129">
        <f t="shared" si="3"/>
        <v>0</v>
      </c>
      <c r="G11" s="129">
        <f t="shared" si="3"/>
        <v>0.1</v>
      </c>
      <c r="H11" s="129">
        <f t="shared" si="3"/>
        <v>0.2</v>
      </c>
      <c r="I11" s="129">
        <f t="shared" si="3"/>
        <v>0.2</v>
      </c>
      <c r="J11" s="129">
        <f>SUM(J10:J10)</f>
        <v>0</v>
      </c>
      <c r="K11" s="129">
        <f>SUM(K10:K10)</f>
        <v>0.3</v>
      </c>
      <c r="L11" s="129">
        <f>SUM(L10:L10)</f>
        <v>0.3</v>
      </c>
      <c r="M11" s="132">
        <f t="shared" si="0"/>
        <v>1.4000000000000001</v>
      </c>
      <c r="N11" s="126">
        <f>SUM(N10:N10)</f>
        <v>0</v>
      </c>
      <c r="O11" s="134">
        <f>SUM(O10:O10)</f>
        <v>0</v>
      </c>
      <c r="P11" s="134">
        <f>SUM(P10:P10)</f>
        <v>0</v>
      </c>
      <c r="Q11" s="134">
        <f>SUM(Q10:Q10)</f>
        <v>0</v>
      </c>
      <c r="R11" s="134">
        <f>SUM(R10:R10)</f>
        <v>0</v>
      </c>
      <c r="S11" s="124">
        <f t="shared" si="1"/>
        <v>0</v>
      </c>
      <c r="T11" s="136">
        <f>SUM(T10:T10)</f>
        <v>1.4000000000000001</v>
      </c>
      <c r="U11" s="136">
        <f>SUM(U10:U10)</f>
        <v>14</v>
      </c>
      <c r="V11" s="136">
        <f>SUM(V10:V10)</f>
        <v>12.6</v>
      </c>
    </row>
    <row r="12" spans="1:22" ht="54" customHeight="1">
      <c r="A12" s="78"/>
      <c r="B12" s="84" t="s">
        <v>245</v>
      </c>
      <c r="C12" s="144"/>
      <c r="D12" s="138">
        <f>0.14</f>
        <v>0.14</v>
      </c>
      <c r="E12" s="138"/>
      <c r="F12" s="138">
        <f>0.14</f>
        <v>0.14</v>
      </c>
      <c r="G12" s="111"/>
      <c r="H12" s="111">
        <v>0.03</v>
      </c>
      <c r="I12" s="111">
        <f>0.05</f>
        <v>0.05</v>
      </c>
      <c r="J12" s="138">
        <f>0.12</f>
        <v>0.12</v>
      </c>
      <c r="K12" s="138">
        <f>0.21</f>
        <v>0.21</v>
      </c>
      <c r="L12" s="114">
        <f>0.84</f>
        <v>0.84</v>
      </c>
      <c r="M12" s="113">
        <f t="shared" si="0"/>
        <v>1.53</v>
      </c>
      <c r="N12" s="144">
        <f>0.2</f>
        <v>0.2</v>
      </c>
      <c r="O12" s="111"/>
      <c r="P12" s="111"/>
      <c r="Q12" s="111"/>
      <c r="R12" s="111">
        <f>0.05</f>
        <v>0.05</v>
      </c>
      <c r="S12" s="113">
        <f t="shared" si="1"/>
        <v>0.25</v>
      </c>
      <c r="T12" s="141">
        <f>M12+S12</f>
        <v>1.78</v>
      </c>
      <c r="U12" s="142">
        <f>22.1</f>
        <v>22.1</v>
      </c>
      <c r="V12" s="115">
        <f>20.2</f>
        <v>20.2</v>
      </c>
    </row>
    <row r="13" spans="1:22" ht="54" customHeight="1">
      <c r="A13" s="78"/>
      <c r="B13" s="84" t="s">
        <v>246</v>
      </c>
      <c r="C13" s="144"/>
      <c r="D13" s="138">
        <v>0.3</v>
      </c>
      <c r="E13" s="138">
        <v>0.2</v>
      </c>
      <c r="F13" s="138">
        <v>0.1</v>
      </c>
      <c r="G13" s="111"/>
      <c r="H13" s="111"/>
      <c r="I13" s="111"/>
      <c r="J13" s="138"/>
      <c r="K13" s="138"/>
      <c r="L13" s="114"/>
      <c r="M13" s="113">
        <f t="shared" si="0"/>
        <v>0.6</v>
      </c>
      <c r="N13" s="144"/>
      <c r="O13" s="111">
        <v>0.3</v>
      </c>
      <c r="P13" s="111">
        <v>0.2</v>
      </c>
      <c r="Q13" s="111"/>
      <c r="R13" s="111"/>
      <c r="S13" s="113">
        <f t="shared" si="1"/>
        <v>0.5</v>
      </c>
      <c r="T13" s="141">
        <f>M13+S13</f>
        <v>1.1</v>
      </c>
      <c r="U13" s="142">
        <v>6.5</v>
      </c>
      <c r="V13" s="115">
        <v>6.5</v>
      </c>
    </row>
    <row r="14" spans="1:22" ht="54" customHeight="1">
      <c r="A14" s="78"/>
      <c r="B14" s="84" t="s">
        <v>247</v>
      </c>
      <c r="C14" s="144"/>
      <c r="D14" s="138">
        <v>0.5</v>
      </c>
      <c r="E14" s="138"/>
      <c r="F14" s="138"/>
      <c r="G14" s="111"/>
      <c r="H14" s="111"/>
      <c r="I14" s="111"/>
      <c r="J14" s="138"/>
      <c r="K14" s="138"/>
      <c r="L14" s="114">
        <v>0.5</v>
      </c>
      <c r="M14" s="113">
        <f t="shared" si="0"/>
        <v>1</v>
      </c>
      <c r="N14" s="144"/>
      <c r="O14" s="111"/>
      <c r="P14" s="111"/>
      <c r="Q14" s="111"/>
      <c r="R14" s="111"/>
      <c r="S14" s="113">
        <f t="shared" si="1"/>
        <v>0</v>
      </c>
      <c r="T14" s="141">
        <f>M14+S14</f>
        <v>1</v>
      </c>
      <c r="U14" s="142">
        <v>9</v>
      </c>
      <c r="V14" s="115">
        <v>7.5</v>
      </c>
    </row>
    <row r="15" spans="2:22" ht="54" customHeight="1" thickBot="1">
      <c r="B15" s="83" t="s">
        <v>282</v>
      </c>
      <c r="C15" s="131">
        <f aca="true" t="shared" si="4" ref="C15:K15">SUM(C12:C14)</f>
        <v>0</v>
      </c>
      <c r="D15" s="129">
        <f t="shared" si="4"/>
        <v>0.94</v>
      </c>
      <c r="E15" s="129">
        <f t="shared" si="4"/>
        <v>0.2</v>
      </c>
      <c r="F15" s="129">
        <f t="shared" si="4"/>
        <v>0.24000000000000002</v>
      </c>
      <c r="G15" s="129">
        <f t="shared" si="4"/>
        <v>0</v>
      </c>
      <c r="H15" s="129">
        <f t="shared" si="4"/>
        <v>0.03</v>
      </c>
      <c r="I15" s="129">
        <f t="shared" si="4"/>
        <v>0.05</v>
      </c>
      <c r="J15" s="129">
        <f t="shared" si="4"/>
        <v>0.12</v>
      </c>
      <c r="K15" s="129">
        <f t="shared" si="4"/>
        <v>0.21</v>
      </c>
      <c r="L15" s="129">
        <f aca="true" t="shared" si="5" ref="L15:R15">SUM(L12:L14)</f>
        <v>1.3399999999999999</v>
      </c>
      <c r="M15" s="137">
        <f t="shared" si="5"/>
        <v>3.13</v>
      </c>
      <c r="N15" s="131">
        <f t="shared" si="5"/>
        <v>0.2</v>
      </c>
      <c r="O15" s="129">
        <f t="shared" si="5"/>
        <v>0.3</v>
      </c>
      <c r="P15" s="129">
        <f t="shared" si="5"/>
        <v>0.2</v>
      </c>
      <c r="Q15" s="129">
        <f t="shared" si="5"/>
        <v>0</v>
      </c>
      <c r="R15" s="129">
        <f t="shared" si="5"/>
        <v>0.05</v>
      </c>
      <c r="S15" s="124">
        <f t="shared" si="1"/>
        <v>0.75</v>
      </c>
      <c r="T15" s="136">
        <f>SUM(T12:T14)</f>
        <v>3.88</v>
      </c>
      <c r="U15" s="136">
        <f>SUM(U12:U14)</f>
        <v>37.6</v>
      </c>
      <c r="V15" s="136">
        <f>SUM(V12:V14)</f>
        <v>34.2</v>
      </c>
    </row>
    <row r="16" spans="1:22" ht="54" customHeight="1">
      <c r="A16" s="78"/>
      <c r="B16" s="84" t="s">
        <v>260</v>
      </c>
      <c r="C16" s="144"/>
      <c r="D16" s="138">
        <v>0.1</v>
      </c>
      <c r="E16" s="138"/>
      <c r="F16" s="138"/>
      <c r="G16" s="111"/>
      <c r="H16" s="111"/>
      <c r="I16" s="111"/>
      <c r="J16" s="138"/>
      <c r="K16" s="138"/>
      <c r="L16" s="114">
        <v>0.1</v>
      </c>
      <c r="M16" s="113">
        <f>SUM(C16:L16)</f>
        <v>0.2</v>
      </c>
      <c r="N16" s="144"/>
      <c r="O16" s="111"/>
      <c r="P16" s="111"/>
      <c r="Q16" s="111">
        <v>0.1</v>
      </c>
      <c r="R16" s="111"/>
      <c r="S16" s="113">
        <f t="shared" si="1"/>
        <v>0.1</v>
      </c>
      <c r="T16" s="141">
        <f>M16+S16</f>
        <v>0.30000000000000004</v>
      </c>
      <c r="U16" s="142">
        <v>3</v>
      </c>
      <c r="V16" s="115">
        <v>1</v>
      </c>
    </row>
    <row r="17" spans="1:22" ht="54" customHeight="1">
      <c r="A17" s="78"/>
      <c r="B17" s="84" t="s">
        <v>262</v>
      </c>
      <c r="C17" s="145"/>
      <c r="D17" s="139"/>
      <c r="E17" s="139">
        <v>0.03</v>
      </c>
      <c r="F17" s="139"/>
      <c r="G17" s="117"/>
      <c r="H17" s="117"/>
      <c r="I17" s="117"/>
      <c r="J17" s="139"/>
      <c r="K17" s="139"/>
      <c r="L17" s="120">
        <v>0.03</v>
      </c>
      <c r="M17" s="119">
        <f>SUM(C17:L17)</f>
        <v>0.06</v>
      </c>
      <c r="N17" s="145"/>
      <c r="O17" s="117"/>
      <c r="P17" s="117"/>
      <c r="Q17" s="117">
        <v>0.03</v>
      </c>
      <c r="R17" s="117"/>
      <c r="S17" s="113">
        <f t="shared" si="1"/>
        <v>0.03</v>
      </c>
      <c r="T17" s="141">
        <f>M17+S17</f>
        <v>0.09</v>
      </c>
      <c r="U17" s="143">
        <v>1.3</v>
      </c>
      <c r="V17" s="122">
        <v>1.3</v>
      </c>
    </row>
    <row r="18" spans="2:22" ht="54" customHeight="1" thickBot="1">
      <c r="B18" s="83" t="s">
        <v>281</v>
      </c>
      <c r="C18" s="131">
        <f aca="true" t="shared" si="6" ref="C18:K18">SUM(C16:C17)</f>
        <v>0</v>
      </c>
      <c r="D18" s="134">
        <f>SUM(D16:D17)</f>
        <v>0.1</v>
      </c>
      <c r="E18" s="129">
        <f t="shared" si="6"/>
        <v>0.03</v>
      </c>
      <c r="F18" s="129">
        <f t="shared" si="6"/>
        <v>0</v>
      </c>
      <c r="G18" s="129">
        <f t="shared" si="6"/>
        <v>0</v>
      </c>
      <c r="H18" s="129">
        <f t="shared" si="6"/>
        <v>0</v>
      </c>
      <c r="I18" s="129">
        <f t="shared" si="6"/>
        <v>0</v>
      </c>
      <c r="J18" s="129">
        <f t="shared" si="6"/>
        <v>0</v>
      </c>
      <c r="K18" s="129">
        <f t="shared" si="6"/>
        <v>0</v>
      </c>
      <c r="L18" s="129">
        <f>SUM(L16:L17)</f>
        <v>0.13</v>
      </c>
      <c r="M18" s="132">
        <f>SUM(C18:L18)</f>
        <v>0.26</v>
      </c>
      <c r="N18" s="126">
        <f>SUM(N16:N17)</f>
        <v>0</v>
      </c>
      <c r="O18" s="134">
        <f>SUM(O16:O17)</f>
        <v>0</v>
      </c>
      <c r="P18" s="134">
        <f>SUM(P16:P17)</f>
        <v>0</v>
      </c>
      <c r="Q18" s="134">
        <f>SUM(Q16:Q17)</f>
        <v>0.13</v>
      </c>
      <c r="R18" s="134">
        <f>SUM(R16:R17)</f>
        <v>0</v>
      </c>
      <c r="S18" s="124">
        <f t="shared" si="1"/>
        <v>0.13</v>
      </c>
      <c r="T18" s="136">
        <f>SUM(T16:T17)</f>
        <v>0.39</v>
      </c>
      <c r="U18" s="136">
        <f>SUM(U16:U17)</f>
        <v>4.3</v>
      </c>
      <c r="V18" s="136">
        <f>SUM(V16:V17)</f>
        <v>2.3</v>
      </c>
    </row>
    <row r="19" spans="2:22" ht="54" customHeight="1" thickBot="1">
      <c r="B19" s="83" t="s">
        <v>268</v>
      </c>
      <c r="C19" s="131">
        <f aca="true" t="shared" si="7" ref="C19:V19">SUM(C9,C11,C15,C18)</f>
        <v>0.1</v>
      </c>
      <c r="D19" s="128">
        <f t="shared" si="7"/>
        <v>2.3400000000000003</v>
      </c>
      <c r="E19" s="128">
        <f t="shared" si="7"/>
        <v>0.33000000000000007</v>
      </c>
      <c r="F19" s="128">
        <f t="shared" si="7"/>
        <v>0.24000000000000002</v>
      </c>
      <c r="G19" s="128">
        <f t="shared" si="7"/>
        <v>0.1</v>
      </c>
      <c r="H19" s="128">
        <f t="shared" si="7"/>
        <v>0.23</v>
      </c>
      <c r="I19" s="128">
        <f t="shared" si="7"/>
        <v>0.25</v>
      </c>
      <c r="J19" s="128">
        <f t="shared" si="7"/>
        <v>0.12</v>
      </c>
      <c r="K19" s="128">
        <f t="shared" si="7"/>
        <v>0.51</v>
      </c>
      <c r="L19" s="128">
        <f t="shared" si="7"/>
        <v>2.4699999999999998</v>
      </c>
      <c r="M19" s="263">
        <f t="shared" si="7"/>
        <v>6.6899999999999995</v>
      </c>
      <c r="N19" s="131">
        <f t="shared" si="7"/>
        <v>0.2</v>
      </c>
      <c r="O19" s="128">
        <f t="shared" si="7"/>
        <v>0.3</v>
      </c>
      <c r="P19" s="128">
        <f t="shared" si="7"/>
        <v>0.8999999999999999</v>
      </c>
      <c r="Q19" s="128">
        <f t="shared" si="7"/>
        <v>0.53</v>
      </c>
      <c r="R19" s="128">
        <f t="shared" si="7"/>
        <v>0.05</v>
      </c>
      <c r="S19" s="263">
        <f t="shared" si="7"/>
        <v>1.98</v>
      </c>
      <c r="T19" s="229">
        <f t="shared" si="7"/>
        <v>8.670000000000002</v>
      </c>
      <c r="U19" s="229">
        <f t="shared" si="7"/>
        <v>84.7</v>
      </c>
      <c r="V19" s="229">
        <f t="shared" si="7"/>
        <v>77.89999999999999</v>
      </c>
    </row>
    <row r="20" ht="54" customHeight="1">
      <c r="B20" s="211" t="s">
        <v>294</v>
      </c>
    </row>
  </sheetData>
  <sheetProtection/>
  <mergeCells count="7">
    <mergeCell ref="U1:V1"/>
    <mergeCell ref="C5:M5"/>
    <mergeCell ref="C6:D6"/>
    <mergeCell ref="E6:I6"/>
    <mergeCell ref="J6:L6"/>
    <mergeCell ref="N5:S5"/>
    <mergeCell ref="N6:P6"/>
  </mergeCells>
  <printOptions horizontalCentered="1"/>
  <pageMargins left="0.1968503937007874" right="0.1968503937007874" top="1.5748031496062993" bottom="0.7874015748031497" header="0" footer="0"/>
  <pageSetup fitToWidth="0" fitToHeight="1" horizontalDpi="600" verticalDpi="600" orientation="portrait" paperSize="9" scale="58" r:id="rId1"/>
  <colBreaks count="1" manualBreakCount="1">
    <brk id="13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6"/>
  <sheetViews>
    <sheetView showOutlineSymbols="0" view="pageBreakPreview" zoomScale="50" zoomScaleNormal="40" zoomScaleSheetLayoutView="50" workbookViewId="0" topLeftCell="A1">
      <selection activeCell="O4" sqref="O4:AA42"/>
    </sheetView>
  </sheetViews>
  <sheetFormatPr defaultColWidth="10.75390625" defaultRowHeight="54" customHeight="1"/>
  <cols>
    <col min="1" max="1" width="7.375" style="72" customWidth="1"/>
    <col min="2" max="2" width="20.625" style="1" customWidth="1"/>
    <col min="3" max="27" width="12.625" style="1" customWidth="1"/>
    <col min="28" max="30" width="15.625" style="1" customWidth="1"/>
    <col min="31" max="31" width="1.75390625" style="1" customWidth="1"/>
    <col min="32" max="16384" width="10.75390625" style="1" customWidth="1"/>
  </cols>
  <sheetData>
    <row r="1" spans="14:31" ht="54" customHeight="1">
      <c r="N1" s="47"/>
      <c r="AC1" s="607"/>
      <c r="AD1" s="607"/>
      <c r="AE1" s="23"/>
    </row>
    <row r="2" ht="54" customHeight="1">
      <c r="B2" s="2" t="s">
        <v>218</v>
      </c>
    </row>
    <row r="3" spans="2:28" ht="54" customHeight="1" thickBot="1">
      <c r="B3" s="4" t="s">
        <v>133</v>
      </c>
      <c r="O3" s="3"/>
      <c r="Q3" s="25"/>
      <c r="R3" s="39"/>
      <c r="AB3" s="6"/>
    </row>
    <row r="4" spans="2:30" ht="54" customHeight="1">
      <c r="B4" s="658" t="s">
        <v>0</v>
      </c>
      <c r="C4" s="656" t="s">
        <v>24</v>
      </c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17"/>
      <c r="O4" s="609" t="s">
        <v>269</v>
      </c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1"/>
      <c r="AB4" s="544" t="s">
        <v>118</v>
      </c>
      <c r="AC4" s="64" t="s">
        <v>119</v>
      </c>
      <c r="AD4" s="80" t="s">
        <v>120</v>
      </c>
    </row>
    <row r="5" spans="2:30" ht="54" customHeight="1">
      <c r="B5" s="659"/>
      <c r="C5" s="216" t="s">
        <v>270</v>
      </c>
      <c r="D5" s="602" t="s">
        <v>30</v>
      </c>
      <c r="E5" s="603"/>
      <c r="F5" s="603"/>
      <c r="G5" s="602" t="s">
        <v>31</v>
      </c>
      <c r="H5" s="603"/>
      <c r="I5" s="603"/>
      <c r="J5" s="603"/>
      <c r="K5" s="608"/>
      <c r="L5" s="603" t="s">
        <v>283</v>
      </c>
      <c r="M5" s="603"/>
      <c r="N5" s="54"/>
      <c r="O5" s="612" t="s">
        <v>284</v>
      </c>
      <c r="P5" s="608"/>
      <c r="Q5" s="602" t="s">
        <v>30</v>
      </c>
      <c r="R5" s="603"/>
      <c r="S5" s="603"/>
      <c r="T5" s="214" t="s">
        <v>31</v>
      </c>
      <c r="U5" s="602" t="s">
        <v>33</v>
      </c>
      <c r="V5" s="603"/>
      <c r="W5" s="603"/>
      <c r="X5" s="603"/>
      <c r="Y5" s="214" t="s">
        <v>32</v>
      </c>
      <c r="Z5" s="31" t="s">
        <v>164</v>
      </c>
      <c r="AA5" s="54"/>
      <c r="AB5" s="557" t="s">
        <v>49</v>
      </c>
      <c r="AC5" s="65" t="s">
        <v>49</v>
      </c>
      <c r="AD5" s="81" t="s">
        <v>49</v>
      </c>
    </row>
    <row r="6" spans="2:30" ht="27" customHeight="1">
      <c r="B6" s="659"/>
      <c r="C6" s="650" t="s">
        <v>72</v>
      </c>
      <c r="D6" s="652" t="s">
        <v>141</v>
      </c>
      <c r="E6" s="654" t="s">
        <v>142</v>
      </c>
      <c r="F6" s="640" t="s">
        <v>165</v>
      </c>
      <c r="G6" s="638" t="s">
        <v>166</v>
      </c>
      <c r="H6" s="638" t="s">
        <v>114</v>
      </c>
      <c r="I6" s="646" t="s">
        <v>167</v>
      </c>
      <c r="J6" s="646" t="s">
        <v>168</v>
      </c>
      <c r="K6" s="638" t="s">
        <v>122</v>
      </c>
      <c r="L6" s="640" t="s">
        <v>169</v>
      </c>
      <c r="M6" s="642" t="s">
        <v>73</v>
      </c>
      <c r="N6" s="636" t="s">
        <v>6</v>
      </c>
      <c r="O6" s="644" t="s">
        <v>43</v>
      </c>
      <c r="P6" s="648" t="s">
        <v>213</v>
      </c>
      <c r="Q6" s="625" t="s">
        <v>143</v>
      </c>
      <c r="R6" s="626"/>
      <c r="S6" s="667" t="s">
        <v>170</v>
      </c>
      <c r="T6" s="665" t="s">
        <v>171</v>
      </c>
      <c r="U6" s="661" t="s">
        <v>172</v>
      </c>
      <c r="V6" s="663" t="s">
        <v>173</v>
      </c>
      <c r="W6" s="631" t="s">
        <v>174</v>
      </c>
      <c r="X6" s="626"/>
      <c r="Y6" s="632" t="s">
        <v>175</v>
      </c>
      <c r="Z6" s="634" t="s">
        <v>137</v>
      </c>
      <c r="AA6" s="636" t="s">
        <v>6</v>
      </c>
      <c r="AB6" s="623" t="s">
        <v>148</v>
      </c>
      <c r="AC6" s="629" t="s">
        <v>149</v>
      </c>
      <c r="AD6" s="627" t="s">
        <v>149</v>
      </c>
    </row>
    <row r="7" spans="2:30" ht="27" customHeight="1" thickBot="1">
      <c r="B7" s="660"/>
      <c r="C7" s="651"/>
      <c r="D7" s="653"/>
      <c r="E7" s="655"/>
      <c r="F7" s="641"/>
      <c r="G7" s="639"/>
      <c r="H7" s="639"/>
      <c r="I7" s="647"/>
      <c r="J7" s="647"/>
      <c r="K7" s="639"/>
      <c r="L7" s="641"/>
      <c r="M7" s="643"/>
      <c r="N7" s="637"/>
      <c r="O7" s="645"/>
      <c r="P7" s="649"/>
      <c r="Q7" s="174"/>
      <c r="R7" s="175" t="s">
        <v>138</v>
      </c>
      <c r="S7" s="668"/>
      <c r="T7" s="666"/>
      <c r="U7" s="662"/>
      <c r="V7" s="664"/>
      <c r="W7" s="176"/>
      <c r="X7" s="175" t="s">
        <v>176</v>
      </c>
      <c r="Y7" s="633"/>
      <c r="Z7" s="635"/>
      <c r="AA7" s="637"/>
      <c r="AB7" s="624"/>
      <c r="AC7" s="630"/>
      <c r="AD7" s="628"/>
    </row>
    <row r="8" spans="2:30" ht="52.5" customHeight="1">
      <c r="B8" s="70" t="s">
        <v>231</v>
      </c>
      <c r="C8" s="308"/>
      <c r="D8" s="309"/>
      <c r="E8" s="310"/>
      <c r="F8" s="309"/>
      <c r="G8" s="309"/>
      <c r="H8" s="309"/>
      <c r="I8" s="309">
        <v>0.8</v>
      </c>
      <c r="J8" s="309"/>
      <c r="K8" s="309"/>
      <c r="L8" s="309"/>
      <c r="M8" s="310"/>
      <c r="N8" s="311">
        <f>SUM(C8:M8)</f>
        <v>0.8</v>
      </c>
      <c r="O8" s="564"/>
      <c r="P8" s="310"/>
      <c r="Q8" s="309">
        <v>3.7</v>
      </c>
      <c r="R8" s="309">
        <v>0.7</v>
      </c>
      <c r="S8" s="310">
        <v>1.2</v>
      </c>
      <c r="T8" s="310">
        <v>0.5</v>
      </c>
      <c r="U8" s="310"/>
      <c r="V8" s="310"/>
      <c r="W8" s="310"/>
      <c r="X8" s="310"/>
      <c r="Y8" s="310"/>
      <c r="Z8" s="310"/>
      <c r="AA8" s="311">
        <f>SUM(O8:Z8)-X8-R8</f>
        <v>5.4</v>
      </c>
      <c r="AB8" s="559">
        <f>N8+AA8</f>
        <v>6.2</v>
      </c>
      <c r="AC8" s="312">
        <v>38.2</v>
      </c>
      <c r="AD8" s="307">
        <v>34.3</v>
      </c>
    </row>
    <row r="9" spans="2:30" ht="52.5" customHeight="1">
      <c r="B9" s="70" t="s">
        <v>232</v>
      </c>
      <c r="C9" s="308"/>
      <c r="D9" s="309"/>
      <c r="E9" s="310"/>
      <c r="F9" s="309"/>
      <c r="G9" s="309"/>
      <c r="H9" s="309"/>
      <c r="I9" s="309"/>
      <c r="J9" s="309"/>
      <c r="K9" s="309"/>
      <c r="L9" s="309"/>
      <c r="M9" s="310"/>
      <c r="N9" s="311">
        <f>SUM(C9:M9)</f>
        <v>0</v>
      </c>
      <c r="O9" s="564"/>
      <c r="P9" s="310"/>
      <c r="Q9" s="309">
        <v>1.2</v>
      </c>
      <c r="R9" s="309">
        <v>0.4</v>
      </c>
      <c r="S9" s="310">
        <v>0.1</v>
      </c>
      <c r="T9" s="310"/>
      <c r="U9" s="310"/>
      <c r="V9" s="310"/>
      <c r="W9" s="310"/>
      <c r="X9" s="310"/>
      <c r="Y9" s="310"/>
      <c r="Z9" s="310"/>
      <c r="AA9" s="311">
        <f>SUM(O9:Z9)-X9-R9</f>
        <v>1.3000000000000003</v>
      </c>
      <c r="AB9" s="559">
        <f>N9+AA9</f>
        <v>1.3000000000000003</v>
      </c>
      <c r="AC9" s="312">
        <v>7.1</v>
      </c>
      <c r="AD9" s="312">
        <v>7.1</v>
      </c>
    </row>
    <row r="10" spans="2:30" ht="52.5" customHeight="1">
      <c r="B10" s="173" t="s">
        <v>233</v>
      </c>
      <c r="C10" s="313"/>
      <c r="D10" s="314"/>
      <c r="E10" s="315"/>
      <c r="F10" s="314"/>
      <c r="G10" s="314"/>
      <c r="H10" s="314"/>
      <c r="I10" s="314">
        <v>0.08</v>
      </c>
      <c r="J10" s="314"/>
      <c r="K10" s="314"/>
      <c r="L10" s="314"/>
      <c r="M10" s="315"/>
      <c r="N10" s="316">
        <f>SUM(C10:M10)</f>
        <v>0.08</v>
      </c>
      <c r="O10" s="565"/>
      <c r="P10" s="315"/>
      <c r="Q10" s="314"/>
      <c r="R10" s="314"/>
      <c r="S10" s="315"/>
      <c r="T10" s="315"/>
      <c r="U10" s="315"/>
      <c r="V10" s="315"/>
      <c r="W10" s="315"/>
      <c r="X10" s="315"/>
      <c r="Y10" s="315">
        <v>0.19</v>
      </c>
      <c r="Z10" s="315">
        <v>0.3</v>
      </c>
      <c r="AA10" s="311">
        <f>SUM(O10:Z10)-X10-R10</f>
        <v>0.49</v>
      </c>
      <c r="AB10" s="560">
        <f>N10+AA10</f>
        <v>0.57</v>
      </c>
      <c r="AC10" s="317">
        <v>4.31</v>
      </c>
      <c r="AD10" s="318">
        <v>3.963</v>
      </c>
    </row>
    <row r="11" spans="2:30" ht="55.5" customHeight="1">
      <c r="B11" s="70" t="s">
        <v>228</v>
      </c>
      <c r="C11" s="308"/>
      <c r="D11" s="309"/>
      <c r="E11" s="310"/>
      <c r="F11" s="309"/>
      <c r="G11" s="309"/>
      <c r="H11" s="309"/>
      <c r="I11" s="309"/>
      <c r="J11" s="309"/>
      <c r="K11" s="309"/>
      <c r="L11" s="309"/>
      <c r="M11" s="310"/>
      <c r="N11" s="311">
        <f>SUM(C11:M11)</f>
        <v>0</v>
      </c>
      <c r="O11" s="564"/>
      <c r="P11" s="310"/>
      <c r="Q11" s="309"/>
      <c r="R11" s="309"/>
      <c r="S11" s="310"/>
      <c r="T11" s="310"/>
      <c r="U11" s="310"/>
      <c r="V11" s="310"/>
      <c r="W11" s="310"/>
      <c r="X11" s="310"/>
      <c r="Y11" s="310"/>
      <c r="Z11" s="310">
        <v>0.1</v>
      </c>
      <c r="AA11" s="311">
        <f>SUM(O11:Z11)-X11-R11</f>
        <v>0.1</v>
      </c>
      <c r="AB11" s="559">
        <f>N11+AA11</f>
        <v>0.1</v>
      </c>
      <c r="AC11" s="312">
        <v>1.1</v>
      </c>
      <c r="AD11" s="307">
        <v>1.1</v>
      </c>
    </row>
    <row r="12" spans="2:30" ht="54" customHeight="1" thickBot="1">
      <c r="B12" s="193" t="s">
        <v>277</v>
      </c>
      <c r="C12" s="319">
        <f aca="true" t="shared" si="0" ref="C12:N12">SUM(C8:C11)</f>
        <v>0</v>
      </c>
      <c r="D12" s="320">
        <f t="shared" si="0"/>
        <v>0</v>
      </c>
      <c r="E12" s="320">
        <f t="shared" si="0"/>
        <v>0</v>
      </c>
      <c r="F12" s="320">
        <f t="shared" si="0"/>
        <v>0</v>
      </c>
      <c r="G12" s="320">
        <f t="shared" si="0"/>
        <v>0</v>
      </c>
      <c r="H12" s="320">
        <f t="shared" si="0"/>
        <v>0</v>
      </c>
      <c r="I12" s="320">
        <f t="shared" si="0"/>
        <v>0.88</v>
      </c>
      <c r="J12" s="320">
        <f t="shared" si="0"/>
        <v>0</v>
      </c>
      <c r="K12" s="320">
        <f t="shared" si="0"/>
        <v>0</v>
      </c>
      <c r="L12" s="320">
        <f t="shared" si="0"/>
        <v>0</v>
      </c>
      <c r="M12" s="320">
        <f t="shared" si="0"/>
        <v>0</v>
      </c>
      <c r="N12" s="321">
        <f t="shared" si="0"/>
        <v>0.88</v>
      </c>
      <c r="O12" s="319">
        <f aca="true" t="shared" si="1" ref="O12:V12">SUM(O8:O11)</f>
        <v>0</v>
      </c>
      <c r="P12" s="320">
        <f t="shared" si="1"/>
        <v>0</v>
      </c>
      <c r="Q12" s="320">
        <f t="shared" si="1"/>
        <v>4.9</v>
      </c>
      <c r="R12" s="320">
        <f t="shared" si="1"/>
        <v>1.1</v>
      </c>
      <c r="S12" s="320">
        <f t="shared" si="1"/>
        <v>1.3</v>
      </c>
      <c r="T12" s="320">
        <f t="shared" si="1"/>
        <v>0.5</v>
      </c>
      <c r="U12" s="320">
        <f t="shared" si="1"/>
        <v>0</v>
      </c>
      <c r="V12" s="320">
        <f t="shared" si="1"/>
        <v>0</v>
      </c>
      <c r="W12" s="320">
        <f aca="true" t="shared" si="2" ref="W12:AD12">SUM(W8:W11)</f>
        <v>0</v>
      </c>
      <c r="X12" s="320">
        <f t="shared" si="2"/>
        <v>0</v>
      </c>
      <c r="Y12" s="320">
        <f t="shared" si="2"/>
        <v>0.19</v>
      </c>
      <c r="Z12" s="320">
        <f t="shared" si="2"/>
        <v>0.4</v>
      </c>
      <c r="AA12" s="561">
        <f t="shared" si="2"/>
        <v>7.290000000000001</v>
      </c>
      <c r="AB12" s="561">
        <f t="shared" si="2"/>
        <v>8.17</v>
      </c>
      <c r="AC12" s="322">
        <f t="shared" si="2"/>
        <v>50.71000000000001</v>
      </c>
      <c r="AD12" s="322">
        <f t="shared" si="2"/>
        <v>46.463</v>
      </c>
    </row>
    <row r="13" spans="1:30" ht="54" customHeight="1">
      <c r="A13" s="78"/>
      <c r="B13" s="70" t="s">
        <v>238</v>
      </c>
      <c r="C13" s="308"/>
      <c r="D13" s="309"/>
      <c r="E13" s="310"/>
      <c r="F13" s="309"/>
      <c r="G13" s="309">
        <f>0+0.3</f>
        <v>0.3</v>
      </c>
      <c r="H13" s="309">
        <v>0.38</v>
      </c>
      <c r="I13" s="309">
        <f>0.5+0.8</f>
        <v>1.3</v>
      </c>
      <c r="J13" s="309"/>
      <c r="K13" s="309">
        <f>0+0.4</f>
        <v>0.4</v>
      </c>
      <c r="L13" s="309"/>
      <c r="M13" s="310"/>
      <c r="N13" s="311">
        <f aca="true" t="shared" si="3" ref="N13:N38">SUM(C13:M13)</f>
        <v>2.38</v>
      </c>
      <c r="O13" s="564">
        <f>0+0.2</f>
        <v>0.2</v>
      </c>
      <c r="P13" s="310"/>
      <c r="Q13" s="309">
        <f>0+68.1</f>
        <v>68.1</v>
      </c>
      <c r="R13" s="309">
        <v>5.8</v>
      </c>
      <c r="S13" s="310">
        <v>8</v>
      </c>
      <c r="T13" s="310"/>
      <c r="U13" s="310"/>
      <c r="V13" s="310"/>
      <c r="W13" s="310">
        <v>0.1</v>
      </c>
      <c r="X13" s="310">
        <v>0.06</v>
      </c>
      <c r="Y13" s="310">
        <f>0.18+8</f>
        <v>8.18</v>
      </c>
      <c r="Z13" s="310"/>
      <c r="AA13" s="311">
        <f aca="true" t="shared" si="4" ref="AA13:AA41">SUM(O13:Z13)-X13-R13</f>
        <v>84.58</v>
      </c>
      <c r="AB13" s="559">
        <f>N13+AA13</f>
        <v>86.96</v>
      </c>
      <c r="AC13" s="312">
        <f>37.46+1065.5</f>
        <v>1102.96</v>
      </c>
      <c r="AD13" s="307">
        <f>37.46+990.2</f>
        <v>1027.66</v>
      </c>
    </row>
    <row r="14" spans="1:30" ht="54" customHeight="1">
      <c r="A14" s="78"/>
      <c r="B14" s="70" t="s">
        <v>236</v>
      </c>
      <c r="C14" s="308"/>
      <c r="D14" s="309"/>
      <c r="E14" s="310"/>
      <c r="F14" s="309"/>
      <c r="G14" s="309"/>
      <c r="H14" s="309"/>
      <c r="I14" s="309">
        <v>3.56</v>
      </c>
      <c r="J14" s="309"/>
      <c r="K14" s="309"/>
      <c r="L14" s="309"/>
      <c r="M14" s="310"/>
      <c r="N14" s="311">
        <f t="shared" si="3"/>
        <v>3.56</v>
      </c>
      <c r="O14" s="564"/>
      <c r="P14" s="310"/>
      <c r="Q14" s="309">
        <v>76.1</v>
      </c>
      <c r="R14" s="309">
        <v>4.966</v>
      </c>
      <c r="S14" s="310">
        <v>6.85</v>
      </c>
      <c r="T14" s="310"/>
      <c r="U14" s="310"/>
      <c r="V14" s="310"/>
      <c r="W14" s="310"/>
      <c r="X14" s="310"/>
      <c r="Y14" s="310"/>
      <c r="Z14" s="310"/>
      <c r="AA14" s="311">
        <f t="shared" si="4"/>
        <v>82.94999999999999</v>
      </c>
      <c r="AB14" s="559">
        <f>N14+AA14</f>
        <v>86.50999999999999</v>
      </c>
      <c r="AC14" s="312">
        <v>410</v>
      </c>
      <c r="AD14" s="307">
        <v>387</v>
      </c>
    </row>
    <row r="15" spans="1:30" ht="54" customHeight="1">
      <c r="A15" s="78"/>
      <c r="B15" s="70" t="s">
        <v>237</v>
      </c>
      <c r="C15" s="308"/>
      <c r="D15" s="309"/>
      <c r="E15" s="310"/>
      <c r="F15" s="309"/>
      <c r="G15" s="309"/>
      <c r="H15" s="309">
        <v>0.1</v>
      </c>
      <c r="I15" s="309">
        <v>2.1</v>
      </c>
      <c r="J15" s="309"/>
      <c r="K15" s="309">
        <v>0.7</v>
      </c>
      <c r="L15" s="309"/>
      <c r="M15" s="310"/>
      <c r="N15" s="311">
        <f t="shared" si="3"/>
        <v>2.9000000000000004</v>
      </c>
      <c r="O15" s="564"/>
      <c r="P15" s="310"/>
      <c r="Q15" s="309">
        <v>21</v>
      </c>
      <c r="R15" s="309">
        <v>1.9</v>
      </c>
      <c r="S15" s="310">
        <v>2.3</v>
      </c>
      <c r="T15" s="310"/>
      <c r="U15" s="310"/>
      <c r="V15" s="310">
        <v>1.5</v>
      </c>
      <c r="W15" s="310">
        <v>4.6</v>
      </c>
      <c r="X15" s="310">
        <v>4.6</v>
      </c>
      <c r="Y15" s="310"/>
      <c r="Z15" s="310"/>
      <c r="AA15" s="311">
        <f t="shared" si="4"/>
        <v>29.4</v>
      </c>
      <c r="AB15" s="559">
        <f>N15+AA15</f>
        <v>32.3</v>
      </c>
      <c r="AC15" s="312">
        <v>315.2</v>
      </c>
      <c r="AD15" s="307">
        <v>315.2</v>
      </c>
    </row>
    <row r="16" spans="1:30" ht="54" customHeight="1">
      <c r="A16" s="78"/>
      <c r="B16" s="70" t="s">
        <v>239</v>
      </c>
      <c r="C16" s="308"/>
      <c r="D16" s="309"/>
      <c r="E16" s="310"/>
      <c r="F16" s="309"/>
      <c r="G16" s="309"/>
      <c r="H16" s="309"/>
      <c r="I16" s="309">
        <v>0.1</v>
      </c>
      <c r="J16" s="309"/>
      <c r="K16" s="309"/>
      <c r="L16" s="309"/>
      <c r="M16" s="310"/>
      <c r="N16" s="311">
        <f t="shared" si="3"/>
        <v>0.1</v>
      </c>
      <c r="O16" s="564"/>
      <c r="P16" s="310"/>
      <c r="Q16" s="309">
        <v>0.4</v>
      </c>
      <c r="R16" s="309">
        <v>0.4</v>
      </c>
      <c r="S16" s="310">
        <v>0.6</v>
      </c>
      <c r="T16" s="310"/>
      <c r="U16" s="310"/>
      <c r="V16" s="310">
        <v>0.1</v>
      </c>
      <c r="W16" s="310">
        <v>1.1</v>
      </c>
      <c r="X16" s="310">
        <v>1.1</v>
      </c>
      <c r="Y16" s="310"/>
      <c r="Z16" s="310"/>
      <c r="AA16" s="311">
        <f t="shared" si="4"/>
        <v>2.2</v>
      </c>
      <c r="AB16" s="559">
        <f>N16+AA16</f>
        <v>2.3000000000000003</v>
      </c>
      <c r="AC16" s="312">
        <v>17.9</v>
      </c>
      <c r="AD16" s="307">
        <v>17.9</v>
      </c>
    </row>
    <row r="17" spans="2:30" ht="54" customHeight="1" thickBot="1">
      <c r="B17" s="193" t="s">
        <v>278</v>
      </c>
      <c r="C17" s="319">
        <f aca="true" t="shared" si="5" ref="C17:M17">SUM(C13:C16)</f>
        <v>0</v>
      </c>
      <c r="D17" s="320">
        <f t="shared" si="5"/>
        <v>0</v>
      </c>
      <c r="E17" s="320">
        <f t="shared" si="5"/>
        <v>0</v>
      </c>
      <c r="F17" s="320">
        <f t="shared" si="5"/>
        <v>0</v>
      </c>
      <c r="G17" s="320">
        <f t="shared" si="5"/>
        <v>0.3</v>
      </c>
      <c r="H17" s="320">
        <f t="shared" si="5"/>
        <v>0.48</v>
      </c>
      <c r="I17" s="320">
        <f t="shared" si="5"/>
        <v>7.0600000000000005</v>
      </c>
      <c r="J17" s="320">
        <f t="shared" si="5"/>
        <v>0</v>
      </c>
      <c r="K17" s="320">
        <f t="shared" si="5"/>
        <v>1.1</v>
      </c>
      <c r="L17" s="320">
        <f t="shared" si="5"/>
        <v>0</v>
      </c>
      <c r="M17" s="320">
        <f t="shared" si="5"/>
        <v>0</v>
      </c>
      <c r="N17" s="321">
        <f t="shared" si="3"/>
        <v>8.940000000000001</v>
      </c>
      <c r="O17" s="319">
        <f aca="true" t="shared" si="6" ref="O17:Z17">SUM(O13:O16)</f>
        <v>0.2</v>
      </c>
      <c r="P17" s="320">
        <f t="shared" si="6"/>
        <v>0</v>
      </c>
      <c r="Q17" s="320">
        <f t="shared" si="6"/>
        <v>165.6</v>
      </c>
      <c r="R17" s="320">
        <f t="shared" si="6"/>
        <v>13.066</v>
      </c>
      <c r="S17" s="320">
        <f t="shared" si="6"/>
        <v>17.75</v>
      </c>
      <c r="T17" s="320">
        <f t="shared" si="6"/>
        <v>0</v>
      </c>
      <c r="U17" s="320">
        <f t="shared" si="6"/>
        <v>0</v>
      </c>
      <c r="V17" s="320">
        <f t="shared" si="6"/>
        <v>1.6</v>
      </c>
      <c r="W17" s="320">
        <f t="shared" si="6"/>
        <v>5.799999999999999</v>
      </c>
      <c r="X17" s="320">
        <f t="shared" si="6"/>
        <v>5.76</v>
      </c>
      <c r="Y17" s="320">
        <f t="shared" si="6"/>
        <v>8.18</v>
      </c>
      <c r="Z17" s="320">
        <f t="shared" si="6"/>
        <v>0</v>
      </c>
      <c r="AA17" s="321">
        <f t="shared" si="4"/>
        <v>199.13</v>
      </c>
      <c r="AB17" s="561">
        <f>SUM(AB13:AB16)</f>
        <v>208.07</v>
      </c>
      <c r="AC17" s="322">
        <f>SUM(AC13:AC16)</f>
        <v>1846.0600000000002</v>
      </c>
      <c r="AD17" s="322">
        <f>SUM(AD13:AD16)</f>
        <v>1747.7600000000002</v>
      </c>
    </row>
    <row r="18" spans="1:30" ht="54" customHeight="1">
      <c r="A18" s="78"/>
      <c r="B18" s="70" t="s">
        <v>266</v>
      </c>
      <c r="C18" s="308"/>
      <c r="D18" s="309"/>
      <c r="E18" s="310"/>
      <c r="F18" s="309"/>
      <c r="G18" s="309"/>
      <c r="H18" s="309"/>
      <c r="I18" s="309"/>
      <c r="J18" s="309"/>
      <c r="K18" s="309"/>
      <c r="L18" s="309"/>
      <c r="M18" s="310"/>
      <c r="N18" s="311">
        <f t="shared" si="3"/>
        <v>0</v>
      </c>
      <c r="O18" s="564"/>
      <c r="P18" s="310"/>
      <c r="Q18" s="309">
        <v>2.6</v>
      </c>
      <c r="R18" s="309"/>
      <c r="S18" s="310"/>
      <c r="T18" s="310"/>
      <c r="U18" s="310">
        <v>1.5</v>
      </c>
      <c r="V18" s="310"/>
      <c r="W18" s="310">
        <v>0.7</v>
      </c>
      <c r="X18" s="310"/>
      <c r="Y18" s="310"/>
      <c r="Z18" s="310"/>
      <c r="AA18" s="311">
        <f t="shared" si="4"/>
        <v>4.8</v>
      </c>
      <c r="AB18" s="559">
        <f>N18+AA18</f>
        <v>4.8</v>
      </c>
      <c r="AC18" s="312">
        <v>50.3</v>
      </c>
      <c r="AD18" s="307">
        <v>47.4</v>
      </c>
    </row>
    <row r="19" spans="1:30" ht="54" customHeight="1">
      <c r="A19" s="78"/>
      <c r="B19" s="70" t="s">
        <v>267</v>
      </c>
      <c r="C19" s="308"/>
      <c r="D19" s="309"/>
      <c r="E19" s="310"/>
      <c r="F19" s="309"/>
      <c r="G19" s="309"/>
      <c r="H19" s="309"/>
      <c r="I19" s="309"/>
      <c r="J19" s="309"/>
      <c r="K19" s="309"/>
      <c r="L19" s="309"/>
      <c r="M19" s="310"/>
      <c r="N19" s="311">
        <f t="shared" si="3"/>
        <v>0</v>
      </c>
      <c r="O19" s="564"/>
      <c r="P19" s="310"/>
      <c r="Q19" s="309">
        <v>2.8</v>
      </c>
      <c r="R19" s="309"/>
      <c r="S19" s="310"/>
      <c r="T19" s="310"/>
      <c r="U19" s="310">
        <v>0.3</v>
      </c>
      <c r="V19" s="310"/>
      <c r="W19" s="310"/>
      <c r="X19" s="310"/>
      <c r="Y19" s="310"/>
      <c r="Z19" s="310"/>
      <c r="AA19" s="311">
        <f t="shared" si="4"/>
        <v>3.0999999999999996</v>
      </c>
      <c r="AB19" s="559">
        <f>N19+AA19</f>
        <v>3.0999999999999996</v>
      </c>
      <c r="AC19" s="312">
        <v>27</v>
      </c>
      <c r="AD19" s="307">
        <v>27</v>
      </c>
    </row>
    <row r="20" spans="2:30" ht="54" customHeight="1" thickBot="1">
      <c r="B20" s="193" t="s">
        <v>279</v>
      </c>
      <c r="C20" s="319">
        <f aca="true" t="shared" si="7" ref="C20:L20">SUM(C18:C19)</f>
        <v>0</v>
      </c>
      <c r="D20" s="320">
        <f t="shared" si="7"/>
        <v>0</v>
      </c>
      <c r="E20" s="320">
        <f t="shared" si="7"/>
        <v>0</v>
      </c>
      <c r="F20" s="320">
        <f t="shared" si="7"/>
        <v>0</v>
      </c>
      <c r="G20" s="320">
        <f t="shared" si="7"/>
        <v>0</v>
      </c>
      <c r="H20" s="320">
        <f t="shared" si="7"/>
        <v>0</v>
      </c>
      <c r="I20" s="320">
        <f t="shared" si="7"/>
        <v>0</v>
      </c>
      <c r="J20" s="320">
        <f t="shared" si="7"/>
        <v>0</v>
      </c>
      <c r="K20" s="320">
        <f t="shared" si="7"/>
        <v>0</v>
      </c>
      <c r="L20" s="320">
        <f t="shared" si="7"/>
        <v>0</v>
      </c>
      <c r="M20" s="320">
        <f>SUM(M18:M19)</f>
        <v>0</v>
      </c>
      <c r="N20" s="321">
        <f t="shared" si="3"/>
        <v>0</v>
      </c>
      <c r="O20" s="319">
        <f aca="true" t="shared" si="8" ref="O20:Z20">SUM(O18:O19)</f>
        <v>0</v>
      </c>
      <c r="P20" s="320">
        <f t="shared" si="8"/>
        <v>0</v>
      </c>
      <c r="Q20" s="320">
        <f t="shared" si="8"/>
        <v>5.4</v>
      </c>
      <c r="R20" s="320">
        <f t="shared" si="8"/>
        <v>0</v>
      </c>
      <c r="S20" s="320">
        <f t="shared" si="8"/>
        <v>0</v>
      </c>
      <c r="T20" s="320">
        <f t="shared" si="8"/>
        <v>0</v>
      </c>
      <c r="U20" s="320">
        <f t="shared" si="8"/>
        <v>1.8</v>
      </c>
      <c r="V20" s="320">
        <f t="shared" si="8"/>
        <v>0</v>
      </c>
      <c r="W20" s="320">
        <f t="shared" si="8"/>
        <v>0.7</v>
      </c>
      <c r="X20" s="320">
        <f t="shared" si="8"/>
        <v>0</v>
      </c>
      <c r="Y20" s="320">
        <f t="shared" si="8"/>
        <v>0</v>
      </c>
      <c r="Z20" s="320">
        <f t="shared" si="8"/>
        <v>0</v>
      </c>
      <c r="AA20" s="321">
        <f t="shared" si="4"/>
        <v>7.9</v>
      </c>
      <c r="AB20" s="561">
        <f>SUM(AB18:AB19)</f>
        <v>7.8999999999999995</v>
      </c>
      <c r="AC20" s="322">
        <f>SUM(AC18:AC19)</f>
        <v>77.3</v>
      </c>
      <c r="AD20" s="322">
        <f>SUM(AD18:AD19)</f>
        <v>74.4</v>
      </c>
    </row>
    <row r="21" spans="1:30" ht="54" customHeight="1">
      <c r="A21" s="78"/>
      <c r="B21" s="70" t="s">
        <v>248</v>
      </c>
      <c r="C21" s="308"/>
      <c r="D21" s="309"/>
      <c r="E21" s="310">
        <v>0.2</v>
      </c>
      <c r="F21" s="309"/>
      <c r="G21" s="309">
        <v>0.1</v>
      </c>
      <c r="H21" s="309"/>
      <c r="I21" s="309"/>
      <c r="J21" s="309"/>
      <c r="K21" s="309">
        <v>0.2</v>
      </c>
      <c r="L21" s="309"/>
      <c r="M21" s="310"/>
      <c r="N21" s="311">
        <f t="shared" si="3"/>
        <v>0.5</v>
      </c>
      <c r="O21" s="564"/>
      <c r="P21" s="310"/>
      <c r="Q21" s="309">
        <v>4.4</v>
      </c>
      <c r="R21" s="309"/>
      <c r="S21" s="310">
        <v>1.1</v>
      </c>
      <c r="T21" s="310"/>
      <c r="U21" s="310"/>
      <c r="V21" s="310"/>
      <c r="W21" s="310"/>
      <c r="X21" s="310"/>
      <c r="Y21" s="310"/>
      <c r="Z21" s="310"/>
      <c r="AA21" s="311">
        <f t="shared" si="4"/>
        <v>5.5</v>
      </c>
      <c r="AB21" s="559">
        <f aca="true" t="shared" si="9" ref="AB21:AB29">N21+AA21</f>
        <v>6</v>
      </c>
      <c r="AC21" s="312">
        <v>90</v>
      </c>
      <c r="AD21" s="307">
        <v>90</v>
      </c>
    </row>
    <row r="22" spans="1:30" ht="54" customHeight="1">
      <c r="A22" s="78"/>
      <c r="B22" s="265" t="s">
        <v>249</v>
      </c>
      <c r="C22" s="323"/>
      <c r="D22" s="324"/>
      <c r="E22" s="325">
        <v>0.01</v>
      </c>
      <c r="F22" s="324"/>
      <c r="G22" s="324">
        <v>0.30000000000000004</v>
      </c>
      <c r="H22" s="324"/>
      <c r="I22" s="324">
        <v>1</v>
      </c>
      <c r="J22" s="324"/>
      <c r="K22" s="324">
        <v>0.4</v>
      </c>
      <c r="L22" s="324"/>
      <c r="M22" s="325"/>
      <c r="N22" s="326">
        <f t="shared" si="3"/>
        <v>1.71</v>
      </c>
      <c r="O22" s="566"/>
      <c r="P22" s="325"/>
      <c r="Q22" s="324">
        <v>1.5</v>
      </c>
      <c r="R22" s="324">
        <v>1.5</v>
      </c>
      <c r="S22" s="325">
        <v>1.5</v>
      </c>
      <c r="T22" s="325"/>
      <c r="U22" s="325"/>
      <c r="V22" s="325"/>
      <c r="W22" s="325"/>
      <c r="X22" s="325"/>
      <c r="Y22" s="325"/>
      <c r="Z22" s="325"/>
      <c r="AA22" s="326">
        <f t="shared" si="4"/>
        <v>3</v>
      </c>
      <c r="AB22" s="562">
        <f t="shared" si="9"/>
        <v>4.71</v>
      </c>
      <c r="AC22" s="327">
        <v>23</v>
      </c>
      <c r="AD22" s="328">
        <v>23</v>
      </c>
    </row>
    <row r="23" spans="1:30" ht="54" customHeight="1">
      <c r="A23" s="78"/>
      <c r="B23" s="70" t="s">
        <v>250</v>
      </c>
      <c r="C23" s="308"/>
      <c r="D23" s="309"/>
      <c r="E23" s="310"/>
      <c r="F23" s="309"/>
      <c r="G23" s="309">
        <f>2/100</f>
        <v>0.02</v>
      </c>
      <c r="H23" s="309"/>
      <c r="I23" s="309">
        <f>16/100</f>
        <v>0.16</v>
      </c>
      <c r="J23" s="309"/>
      <c r="K23" s="309">
        <f>2/100</f>
        <v>0.02</v>
      </c>
      <c r="L23" s="309"/>
      <c r="M23" s="310"/>
      <c r="N23" s="311">
        <f t="shared" si="3"/>
        <v>0.19999999999999998</v>
      </c>
      <c r="O23" s="564"/>
      <c r="P23" s="310">
        <f>7.5/100</f>
        <v>0.075</v>
      </c>
      <c r="Q23" s="309">
        <f>86.5/100</f>
        <v>0.865</v>
      </c>
      <c r="R23" s="309">
        <f>6/100</f>
        <v>0.06</v>
      </c>
      <c r="S23" s="310">
        <f>3.5/100</f>
        <v>0.035</v>
      </c>
      <c r="T23" s="310"/>
      <c r="U23" s="310"/>
      <c r="V23" s="310"/>
      <c r="W23" s="310"/>
      <c r="X23" s="310"/>
      <c r="Y23" s="310"/>
      <c r="Z23" s="310">
        <f>8.5/100</f>
        <v>0.085</v>
      </c>
      <c r="AA23" s="311">
        <f t="shared" si="4"/>
        <v>1.0599999999999998</v>
      </c>
      <c r="AB23" s="559">
        <f t="shared" si="9"/>
        <v>1.2599999999999998</v>
      </c>
      <c r="AC23" s="312">
        <v>12.8</v>
      </c>
      <c r="AD23" s="307">
        <v>12.8</v>
      </c>
    </row>
    <row r="24" spans="1:30" ht="54" customHeight="1">
      <c r="A24" s="78"/>
      <c r="B24" s="70" t="s">
        <v>244</v>
      </c>
      <c r="C24" s="308"/>
      <c r="D24" s="309">
        <v>0.1</v>
      </c>
      <c r="E24" s="310">
        <v>0.1</v>
      </c>
      <c r="F24" s="309"/>
      <c r="G24" s="309">
        <v>0.2</v>
      </c>
      <c r="H24" s="309"/>
      <c r="I24" s="309">
        <v>1</v>
      </c>
      <c r="J24" s="309"/>
      <c r="K24" s="309">
        <v>0.3</v>
      </c>
      <c r="L24" s="309"/>
      <c r="M24" s="310"/>
      <c r="N24" s="311">
        <f t="shared" si="3"/>
        <v>1.7</v>
      </c>
      <c r="O24" s="564"/>
      <c r="P24" s="310"/>
      <c r="Q24" s="309">
        <v>16</v>
      </c>
      <c r="R24" s="309">
        <v>0.2</v>
      </c>
      <c r="S24" s="310">
        <v>1.5</v>
      </c>
      <c r="T24" s="310"/>
      <c r="U24" s="310"/>
      <c r="V24" s="310"/>
      <c r="W24" s="310">
        <v>0.2</v>
      </c>
      <c r="X24" s="310">
        <v>0.2</v>
      </c>
      <c r="Y24" s="310">
        <v>0.2</v>
      </c>
      <c r="Z24" s="310">
        <v>2</v>
      </c>
      <c r="AA24" s="311">
        <f t="shared" si="4"/>
        <v>19.9</v>
      </c>
      <c r="AB24" s="559">
        <f t="shared" si="9"/>
        <v>21.599999999999998</v>
      </c>
      <c r="AC24" s="312">
        <v>180</v>
      </c>
      <c r="AD24" s="307">
        <v>180</v>
      </c>
    </row>
    <row r="25" spans="1:30" ht="54" customHeight="1">
      <c r="A25" s="78"/>
      <c r="B25" s="70" t="s">
        <v>245</v>
      </c>
      <c r="C25" s="308"/>
      <c r="D25" s="309"/>
      <c r="E25" s="310"/>
      <c r="F25" s="314">
        <v>0.01</v>
      </c>
      <c r="G25" s="309"/>
      <c r="H25" s="309"/>
      <c r="I25" s="309">
        <v>2</v>
      </c>
      <c r="J25" s="309"/>
      <c r="K25" s="309">
        <v>0.06</v>
      </c>
      <c r="L25" s="309"/>
      <c r="M25" s="310"/>
      <c r="N25" s="311">
        <f t="shared" si="3"/>
        <v>2.07</v>
      </c>
      <c r="O25" s="564"/>
      <c r="P25" s="310"/>
      <c r="Q25" s="309">
        <v>2</v>
      </c>
      <c r="R25" s="309">
        <v>2</v>
      </c>
      <c r="S25" s="310">
        <v>2.5</v>
      </c>
      <c r="T25" s="310"/>
      <c r="U25" s="310"/>
      <c r="V25" s="310"/>
      <c r="W25" s="310"/>
      <c r="X25" s="310"/>
      <c r="Y25" s="310"/>
      <c r="Z25" s="310"/>
      <c r="AA25" s="311">
        <f t="shared" si="4"/>
        <v>4.5</v>
      </c>
      <c r="AB25" s="559">
        <f t="shared" si="9"/>
        <v>6.57</v>
      </c>
      <c r="AC25" s="312">
        <v>25</v>
      </c>
      <c r="AD25" s="307">
        <v>25</v>
      </c>
    </row>
    <row r="26" spans="1:30" ht="54" customHeight="1">
      <c r="A26" s="78"/>
      <c r="B26" s="70" t="s">
        <v>251</v>
      </c>
      <c r="C26" s="308"/>
      <c r="D26" s="309"/>
      <c r="E26" s="310"/>
      <c r="F26" s="309"/>
      <c r="G26" s="309"/>
      <c r="H26" s="309"/>
      <c r="I26" s="309">
        <v>3</v>
      </c>
      <c r="J26" s="309"/>
      <c r="K26" s="309"/>
      <c r="L26" s="309"/>
      <c r="M26" s="310"/>
      <c r="N26" s="311">
        <f t="shared" si="3"/>
        <v>3</v>
      </c>
      <c r="O26" s="564"/>
      <c r="P26" s="310"/>
      <c r="Q26" s="309">
        <v>47</v>
      </c>
      <c r="R26" s="309">
        <v>0</v>
      </c>
      <c r="S26" s="310"/>
      <c r="T26" s="310"/>
      <c r="U26" s="310"/>
      <c r="V26" s="310"/>
      <c r="W26" s="310"/>
      <c r="X26" s="310"/>
      <c r="Y26" s="310"/>
      <c r="Z26" s="310"/>
      <c r="AA26" s="311">
        <f t="shared" si="4"/>
        <v>47</v>
      </c>
      <c r="AB26" s="559">
        <f t="shared" si="9"/>
        <v>50</v>
      </c>
      <c r="AC26" s="312">
        <v>65</v>
      </c>
      <c r="AD26" s="307">
        <v>65</v>
      </c>
    </row>
    <row r="27" spans="1:30" ht="54" customHeight="1">
      <c r="A27" s="78"/>
      <c r="B27" s="70" t="s">
        <v>247</v>
      </c>
      <c r="C27" s="308"/>
      <c r="D27" s="309"/>
      <c r="E27" s="310"/>
      <c r="F27" s="309"/>
      <c r="G27" s="309"/>
      <c r="H27" s="309"/>
      <c r="I27" s="309"/>
      <c r="J27" s="309"/>
      <c r="K27" s="309">
        <v>0.3</v>
      </c>
      <c r="L27" s="309"/>
      <c r="M27" s="310">
        <v>0.2</v>
      </c>
      <c r="N27" s="311">
        <f t="shared" si="3"/>
        <v>0.5</v>
      </c>
      <c r="O27" s="564"/>
      <c r="P27" s="310"/>
      <c r="Q27" s="309">
        <v>2</v>
      </c>
      <c r="R27" s="309">
        <v>2</v>
      </c>
      <c r="S27" s="310"/>
      <c r="T27" s="310"/>
      <c r="U27" s="310"/>
      <c r="V27" s="310"/>
      <c r="W27" s="310">
        <v>4</v>
      </c>
      <c r="X27" s="310">
        <v>4</v>
      </c>
      <c r="Y27" s="310"/>
      <c r="Z27" s="310"/>
      <c r="AA27" s="311">
        <f t="shared" si="4"/>
        <v>6</v>
      </c>
      <c r="AB27" s="559">
        <f t="shared" si="9"/>
        <v>6.5</v>
      </c>
      <c r="AC27" s="312">
        <v>118</v>
      </c>
      <c r="AD27" s="307">
        <v>110</v>
      </c>
    </row>
    <row r="28" spans="1:30" ht="54" customHeight="1">
      <c r="A28" s="78"/>
      <c r="B28" s="70" t="s">
        <v>254</v>
      </c>
      <c r="C28" s="308"/>
      <c r="D28" s="309"/>
      <c r="E28" s="310"/>
      <c r="F28" s="309"/>
      <c r="G28" s="309"/>
      <c r="H28" s="309"/>
      <c r="I28" s="309"/>
      <c r="J28" s="309"/>
      <c r="K28" s="309"/>
      <c r="L28" s="309"/>
      <c r="M28" s="310"/>
      <c r="N28" s="311">
        <f t="shared" si="3"/>
        <v>0</v>
      </c>
      <c r="O28" s="564"/>
      <c r="P28" s="310"/>
      <c r="Q28" s="309">
        <v>0.3</v>
      </c>
      <c r="R28" s="309"/>
      <c r="S28" s="310"/>
      <c r="T28" s="310"/>
      <c r="U28" s="310"/>
      <c r="V28" s="310"/>
      <c r="W28" s="310"/>
      <c r="X28" s="310"/>
      <c r="Y28" s="310"/>
      <c r="Z28" s="310"/>
      <c r="AA28" s="311">
        <f t="shared" si="4"/>
        <v>0.3</v>
      </c>
      <c r="AB28" s="559">
        <f t="shared" si="9"/>
        <v>0.3</v>
      </c>
      <c r="AC28" s="312">
        <v>1</v>
      </c>
      <c r="AD28" s="307">
        <v>0.9</v>
      </c>
    </row>
    <row r="29" spans="1:30" ht="54" customHeight="1">
      <c r="A29" s="78"/>
      <c r="B29" s="70" t="s">
        <v>255</v>
      </c>
      <c r="C29" s="308"/>
      <c r="D29" s="309"/>
      <c r="E29" s="310"/>
      <c r="F29" s="309"/>
      <c r="G29" s="309"/>
      <c r="H29" s="309"/>
      <c r="I29" s="309"/>
      <c r="J29" s="309"/>
      <c r="K29" s="309"/>
      <c r="L29" s="309"/>
      <c r="M29" s="310"/>
      <c r="N29" s="311">
        <f t="shared" si="3"/>
        <v>0</v>
      </c>
      <c r="O29" s="564"/>
      <c r="P29" s="310"/>
      <c r="Q29" s="309">
        <v>0.8</v>
      </c>
      <c r="R29" s="309"/>
      <c r="S29" s="310"/>
      <c r="T29" s="310"/>
      <c r="U29" s="310"/>
      <c r="V29" s="310"/>
      <c r="W29" s="310"/>
      <c r="X29" s="310"/>
      <c r="Y29" s="310"/>
      <c r="Z29" s="310"/>
      <c r="AA29" s="311">
        <f t="shared" si="4"/>
        <v>0.8</v>
      </c>
      <c r="AB29" s="559">
        <f t="shared" si="9"/>
        <v>0.8</v>
      </c>
      <c r="AC29" s="312">
        <v>9.3</v>
      </c>
      <c r="AD29" s="307">
        <v>8.7</v>
      </c>
    </row>
    <row r="30" spans="2:30" ht="54" customHeight="1" thickBot="1">
      <c r="B30" s="193" t="s">
        <v>282</v>
      </c>
      <c r="C30" s="319">
        <f aca="true" t="shared" si="10" ref="C30:M30">SUM(C21:C29)</f>
        <v>0</v>
      </c>
      <c r="D30" s="320">
        <f t="shared" si="10"/>
        <v>0.1</v>
      </c>
      <c r="E30" s="320">
        <f t="shared" si="10"/>
        <v>0.31000000000000005</v>
      </c>
      <c r="F30" s="320">
        <f t="shared" si="10"/>
        <v>0.01</v>
      </c>
      <c r="G30" s="320">
        <f t="shared" si="10"/>
        <v>0.6200000000000001</v>
      </c>
      <c r="H30" s="320">
        <f t="shared" si="10"/>
        <v>0</v>
      </c>
      <c r="I30" s="320">
        <f t="shared" si="10"/>
        <v>7.16</v>
      </c>
      <c r="J30" s="320">
        <f t="shared" si="10"/>
        <v>0</v>
      </c>
      <c r="K30" s="320">
        <f t="shared" si="10"/>
        <v>1.2800000000000002</v>
      </c>
      <c r="L30" s="320">
        <f t="shared" si="10"/>
        <v>0</v>
      </c>
      <c r="M30" s="320">
        <f t="shared" si="10"/>
        <v>0.2</v>
      </c>
      <c r="N30" s="321">
        <f t="shared" si="3"/>
        <v>9.68</v>
      </c>
      <c r="O30" s="319">
        <f aca="true" t="shared" si="11" ref="O30:Z30">SUM(O21:O29)</f>
        <v>0</v>
      </c>
      <c r="P30" s="320">
        <f t="shared" si="11"/>
        <v>0.075</v>
      </c>
      <c r="Q30" s="320">
        <f t="shared" si="11"/>
        <v>74.865</v>
      </c>
      <c r="R30" s="320">
        <f t="shared" si="11"/>
        <v>5.76</v>
      </c>
      <c r="S30" s="320">
        <f t="shared" si="11"/>
        <v>6.635</v>
      </c>
      <c r="T30" s="320">
        <f t="shared" si="11"/>
        <v>0</v>
      </c>
      <c r="U30" s="320">
        <f t="shared" si="11"/>
        <v>0</v>
      </c>
      <c r="V30" s="320">
        <f t="shared" si="11"/>
        <v>0</v>
      </c>
      <c r="W30" s="320">
        <f t="shared" si="11"/>
        <v>4.2</v>
      </c>
      <c r="X30" s="320">
        <f t="shared" si="11"/>
        <v>4.2</v>
      </c>
      <c r="Y30" s="320">
        <f t="shared" si="11"/>
        <v>0.2</v>
      </c>
      <c r="Z30" s="320">
        <f t="shared" si="11"/>
        <v>2.085</v>
      </c>
      <c r="AA30" s="321">
        <f t="shared" si="4"/>
        <v>88.06</v>
      </c>
      <c r="AB30" s="561">
        <f>SUM(AB21:AB29)</f>
        <v>97.74</v>
      </c>
      <c r="AC30" s="322">
        <f>SUM(AC21:AC29)</f>
        <v>524.0999999999999</v>
      </c>
      <c r="AD30" s="322">
        <f>SUM(AD21:AD29)</f>
        <v>515.4</v>
      </c>
    </row>
    <row r="31" spans="1:30" ht="54" customHeight="1">
      <c r="A31" s="78"/>
      <c r="B31" s="70" t="s">
        <v>219</v>
      </c>
      <c r="C31" s="308"/>
      <c r="D31" s="309"/>
      <c r="E31" s="310">
        <v>0.1</v>
      </c>
      <c r="F31" s="309">
        <v>0.2</v>
      </c>
      <c r="G31" s="309"/>
      <c r="H31" s="309"/>
      <c r="I31" s="309">
        <v>0.5</v>
      </c>
      <c r="J31" s="309"/>
      <c r="K31" s="309"/>
      <c r="L31" s="309"/>
      <c r="M31" s="310"/>
      <c r="N31" s="311">
        <f t="shared" si="3"/>
        <v>0.8</v>
      </c>
      <c r="O31" s="564"/>
      <c r="P31" s="310"/>
      <c r="Q31" s="309">
        <v>12.2</v>
      </c>
      <c r="R31" s="309">
        <v>5</v>
      </c>
      <c r="S31" s="310">
        <v>0.7</v>
      </c>
      <c r="T31" s="310"/>
      <c r="U31" s="310"/>
      <c r="V31" s="310"/>
      <c r="W31" s="310"/>
      <c r="X31" s="310"/>
      <c r="Y31" s="310"/>
      <c r="Z31" s="310"/>
      <c r="AA31" s="311">
        <f t="shared" si="4"/>
        <v>12.899999999999999</v>
      </c>
      <c r="AB31" s="559">
        <f aca="true" t="shared" si="12" ref="AB31:AB36">N31+AA31</f>
        <v>13.7</v>
      </c>
      <c r="AC31" s="312">
        <v>39.5</v>
      </c>
      <c r="AD31" s="307">
        <v>39.5</v>
      </c>
    </row>
    <row r="32" spans="1:30" ht="54" customHeight="1">
      <c r="A32" s="78"/>
      <c r="B32" s="70" t="s">
        <v>222</v>
      </c>
      <c r="C32" s="308"/>
      <c r="D32" s="309"/>
      <c r="E32" s="310"/>
      <c r="F32" s="309"/>
      <c r="G32" s="309"/>
      <c r="H32" s="309"/>
      <c r="I32" s="309"/>
      <c r="J32" s="309"/>
      <c r="K32" s="309"/>
      <c r="L32" s="309"/>
      <c r="M32" s="310"/>
      <c r="N32" s="311">
        <f t="shared" si="3"/>
        <v>0</v>
      </c>
      <c r="O32" s="564"/>
      <c r="P32" s="310"/>
      <c r="Q32" s="309">
        <v>7.7</v>
      </c>
      <c r="R32" s="309"/>
      <c r="S32" s="310"/>
      <c r="T32" s="310"/>
      <c r="U32" s="310"/>
      <c r="V32" s="310"/>
      <c r="W32" s="310"/>
      <c r="X32" s="310"/>
      <c r="Y32" s="310"/>
      <c r="Z32" s="310"/>
      <c r="AA32" s="311">
        <f t="shared" si="4"/>
        <v>7.7</v>
      </c>
      <c r="AB32" s="559">
        <f t="shared" si="12"/>
        <v>7.7</v>
      </c>
      <c r="AC32" s="312">
        <v>43.9</v>
      </c>
      <c r="AD32" s="307">
        <v>43.9</v>
      </c>
    </row>
    <row r="33" spans="1:30" ht="54" customHeight="1">
      <c r="A33" s="78"/>
      <c r="B33" s="70" t="s">
        <v>220</v>
      </c>
      <c r="C33" s="308"/>
      <c r="D33" s="309"/>
      <c r="E33" s="310"/>
      <c r="F33" s="309"/>
      <c r="G33" s="309"/>
      <c r="H33" s="309"/>
      <c r="I33" s="309">
        <v>10.7</v>
      </c>
      <c r="J33" s="309"/>
      <c r="K33" s="309"/>
      <c r="L33" s="309"/>
      <c r="M33" s="310"/>
      <c r="N33" s="311">
        <f t="shared" si="3"/>
        <v>10.7</v>
      </c>
      <c r="O33" s="564"/>
      <c r="P33" s="310"/>
      <c r="Q33" s="309">
        <v>63.8</v>
      </c>
      <c r="R33" s="309">
        <v>28.9</v>
      </c>
      <c r="S33" s="310">
        <v>13.2</v>
      </c>
      <c r="T33" s="310"/>
      <c r="U33" s="310">
        <v>0.1</v>
      </c>
      <c r="V33" s="310"/>
      <c r="W33" s="310">
        <v>0.7</v>
      </c>
      <c r="X33" s="310">
        <v>0.7</v>
      </c>
      <c r="Y33" s="310">
        <v>0.1</v>
      </c>
      <c r="Z33" s="310"/>
      <c r="AA33" s="311">
        <f t="shared" si="4"/>
        <v>77.89999999999998</v>
      </c>
      <c r="AB33" s="559">
        <f t="shared" si="12"/>
        <v>88.59999999999998</v>
      </c>
      <c r="AC33" s="312">
        <v>1025</v>
      </c>
      <c r="AD33" s="307">
        <v>1025</v>
      </c>
    </row>
    <row r="34" spans="1:30" ht="54" customHeight="1">
      <c r="A34" s="78"/>
      <c r="B34" s="70" t="s">
        <v>223</v>
      </c>
      <c r="C34" s="308"/>
      <c r="D34" s="309"/>
      <c r="E34" s="310"/>
      <c r="F34" s="309"/>
      <c r="G34" s="309"/>
      <c r="H34" s="309"/>
      <c r="I34" s="309">
        <v>7.9</v>
      </c>
      <c r="J34" s="309"/>
      <c r="K34" s="309"/>
      <c r="L34" s="309"/>
      <c r="M34" s="310"/>
      <c r="N34" s="311">
        <f t="shared" si="3"/>
        <v>7.9</v>
      </c>
      <c r="O34" s="564"/>
      <c r="P34" s="310"/>
      <c r="Q34" s="309">
        <v>20.1</v>
      </c>
      <c r="R34" s="309">
        <v>18.7</v>
      </c>
      <c r="S34" s="310">
        <v>3.3</v>
      </c>
      <c r="T34" s="310"/>
      <c r="U34" s="310">
        <v>1.1</v>
      </c>
      <c r="V34" s="310"/>
      <c r="W34" s="310">
        <v>1.1</v>
      </c>
      <c r="X34" s="310">
        <v>1.1</v>
      </c>
      <c r="Y34" s="310">
        <v>2.1</v>
      </c>
      <c r="Z34" s="310"/>
      <c r="AA34" s="311">
        <f t="shared" si="4"/>
        <v>27.7</v>
      </c>
      <c r="AB34" s="559">
        <f t="shared" si="12"/>
        <v>35.6</v>
      </c>
      <c r="AC34" s="312">
        <v>516.8</v>
      </c>
      <c r="AD34" s="307">
        <v>516.8</v>
      </c>
    </row>
    <row r="35" spans="1:30" ht="54" customHeight="1">
      <c r="A35" s="78"/>
      <c r="B35" s="70" t="s">
        <v>221</v>
      </c>
      <c r="C35" s="308"/>
      <c r="D35" s="309"/>
      <c r="E35" s="310">
        <v>0.64</v>
      </c>
      <c r="F35" s="309">
        <v>0.01</v>
      </c>
      <c r="G35" s="309">
        <v>0.29</v>
      </c>
      <c r="H35" s="309"/>
      <c r="I35" s="309">
        <v>2.85</v>
      </c>
      <c r="J35" s="309">
        <v>2</v>
      </c>
      <c r="K35" s="309"/>
      <c r="L35" s="309">
        <v>0.05</v>
      </c>
      <c r="M35" s="310"/>
      <c r="N35" s="311">
        <f t="shared" si="3"/>
        <v>5.84</v>
      </c>
      <c r="O35" s="564"/>
      <c r="P35" s="310"/>
      <c r="Q35" s="309">
        <v>0.73</v>
      </c>
      <c r="R35" s="309">
        <v>0.6</v>
      </c>
      <c r="S35" s="310">
        <v>0.93</v>
      </c>
      <c r="T35" s="310"/>
      <c r="U35" s="310"/>
      <c r="V35" s="310">
        <v>0.05</v>
      </c>
      <c r="W35" s="310">
        <v>2.04</v>
      </c>
      <c r="X35" s="310">
        <v>2.04</v>
      </c>
      <c r="Y35" s="310">
        <v>8.04</v>
      </c>
      <c r="Z35" s="310"/>
      <c r="AA35" s="311">
        <f t="shared" si="4"/>
        <v>11.790000000000001</v>
      </c>
      <c r="AB35" s="559">
        <f t="shared" si="12"/>
        <v>17.630000000000003</v>
      </c>
      <c r="AC35" s="312">
        <v>235</v>
      </c>
      <c r="AD35" s="307">
        <v>229</v>
      </c>
    </row>
    <row r="36" spans="1:30" ht="54" customHeight="1">
      <c r="A36" s="78"/>
      <c r="B36" s="173" t="s">
        <v>224</v>
      </c>
      <c r="C36" s="313"/>
      <c r="D36" s="314"/>
      <c r="E36" s="315"/>
      <c r="F36" s="314">
        <v>0.8</v>
      </c>
      <c r="G36" s="314"/>
      <c r="H36" s="314"/>
      <c r="I36" s="314">
        <v>5.9</v>
      </c>
      <c r="J36" s="314"/>
      <c r="K36" s="314">
        <v>0.1</v>
      </c>
      <c r="L36" s="314"/>
      <c r="M36" s="315"/>
      <c r="N36" s="311">
        <f t="shared" si="3"/>
        <v>6.8</v>
      </c>
      <c r="O36" s="565"/>
      <c r="P36" s="315">
        <v>0.3</v>
      </c>
      <c r="Q36" s="314">
        <v>21.9</v>
      </c>
      <c r="R36" s="314">
        <v>18.2</v>
      </c>
      <c r="S36" s="315">
        <v>8.4</v>
      </c>
      <c r="T36" s="315"/>
      <c r="U36" s="315">
        <v>0.6</v>
      </c>
      <c r="V36" s="315"/>
      <c r="W36" s="315">
        <v>0.2</v>
      </c>
      <c r="X36" s="315">
        <v>0.2</v>
      </c>
      <c r="Y36" s="315">
        <v>0.3</v>
      </c>
      <c r="Z36" s="315"/>
      <c r="AA36" s="311">
        <f t="shared" si="4"/>
        <v>31.7</v>
      </c>
      <c r="AB36" s="559">
        <f t="shared" si="12"/>
        <v>38.5</v>
      </c>
      <c r="AC36" s="317">
        <v>490.8</v>
      </c>
      <c r="AD36" s="318">
        <v>490.8</v>
      </c>
    </row>
    <row r="37" spans="2:30" ht="54" customHeight="1" thickBot="1">
      <c r="B37" s="193" t="s">
        <v>280</v>
      </c>
      <c r="C37" s="319">
        <f aca="true" t="shared" si="13" ref="C37:L37">SUM(C31:C36)</f>
        <v>0</v>
      </c>
      <c r="D37" s="320">
        <f t="shared" si="13"/>
        <v>0</v>
      </c>
      <c r="E37" s="320">
        <f t="shared" si="13"/>
        <v>0.74</v>
      </c>
      <c r="F37" s="320">
        <f t="shared" si="13"/>
        <v>1.01</v>
      </c>
      <c r="G37" s="320">
        <f t="shared" si="13"/>
        <v>0.29</v>
      </c>
      <c r="H37" s="320">
        <f t="shared" si="13"/>
        <v>0</v>
      </c>
      <c r="I37" s="320">
        <f t="shared" si="13"/>
        <v>27.85</v>
      </c>
      <c r="J37" s="320">
        <f t="shared" si="13"/>
        <v>2</v>
      </c>
      <c r="K37" s="320">
        <f t="shared" si="13"/>
        <v>0.1</v>
      </c>
      <c r="L37" s="320">
        <f t="shared" si="13"/>
        <v>0.05</v>
      </c>
      <c r="M37" s="320">
        <f>SUM(M31:M36)</f>
        <v>0</v>
      </c>
      <c r="N37" s="321">
        <f t="shared" si="3"/>
        <v>32.04</v>
      </c>
      <c r="O37" s="319">
        <f aca="true" t="shared" si="14" ref="O37:Z37">SUM(O31:O36)</f>
        <v>0</v>
      </c>
      <c r="P37" s="320">
        <f t="shared" si="14"/>
        <v>0.3</v>
      </c>
      <c r="Q37" s="320">
        <f t="shared" si="14"/>
        <v>126.42999999999998</v>
      </c>
      <c r="R37" s="320">
        <f t="shared" si="14"/>
        <v>71.39999999999999</v>
      </c>
      <c r="S37" s="320">
        <f t="shared" si="14"/>
        <v>26.53</v>
      </c>
      <c r="T37" s="320">
        <f t="shared" si="14"/>
        <v>0</v>
      </c>
      <c r="U37" s="320">
        <f t="shared" si="14"/>
        <v>1.8000000000000003</v>
      </c>
      <c r="V37" s="320">
        <f t="shared" si="14"/>
        <v>0.05</v>
      </c>
      <c r="W37" s="320">
        <f t="shared" si="14"/>
        <v>4.04</v>
      </c>
      <c r="X37" s="320">
        <f t="shared" si="14"/>
        <v>4.04</v>
      </c>
      <c r="Y37" s="320">
        <f t="shared" si="14"/>
        <v>10.54</v>
      </c>
      <c r="Z37" s="320">
        <f t="shared" si="14"/>
        <v>0</v>
      </c>
      <c r="AA37" s="321">
        <f t="shared" si="4"/>
        <v>169.69</v>
      </c>
      <c r="AB37" s="561">
        <f>SUM(AB31:AB36)</f>
        <v>201.72999999999996</v>
      </c>
      <c r="AC37" s="322">
        <f>SUM(AC31:AC36)</f>
        <v>2351</v>
      </c>
      <c r="AD37" s="322">
        <f>SUM(AD31:AD36)</f>
        <v>2345</v>
      </c>
    </row>
    <row r="38" spans="1:30" ht="54" customHeight="1">
      <c r="A38" s="78"/>
      <c r="B38" s="69" t="s">
        <v>263</v>
      </c>
      <c r="C38" s="309"/>
      <c r="D38" s="309"/>
      <c r="E38" s="310">
        <v>0.1</v>
      </c>
      <c r="F38" s="309"/>
      <c r="G38" s="309"/>
      <c r="H38" s="309"/>
      <c r="I38" s="309">
        <v>0.2</v>
      </c>
      <c r="J38" s="309"/>
      <c r="K38" s="309"/>
      <c r="L38" s="309"/>
      <c r="M38" s="310"/>
      <c r="N38" s="311">
        <f t="shared" si="3"/>
        <v>0.30000000000000004</v>
      </c>
      <c r="O38" s="564"/>
      <c r="P38" s="310"/>
      <c r="Q38" s="309">
        <v>0.2</v>
      </c>
      <c r="R38" s="309"/>
      <c r="S38" s="310"/>
      <c r="T38" s="310"/>
      <c r="U38" s="310"/>
      <c r="V38" s="310"/>
      <c r="W38" s="310"/>
      <c r="X38" s="310"/>
      <c r="Y38" s="310"/>
      <c r="Z38" s="310"/>
      <c r="AA38" s="311">
        <f t="shared" si="4"/>
        <v>0.2</v>
      </c>
      <c r="AB38" s="559">
        <f>N38+AA38</f>
        <v>0.5</v>
      </c>
      <c r="AC38" s="312">
        <v>5</v>
      </c>
      <c r="AD38" s="307">
        <v>4</v>
      </c>
    </row>
    <row r="39" spans="1:30" ht="54" customHeight="1">
      <c r="A39" s="78"/>
      <c r="B39" s="69" t="s">
        <v>260</v>
      </c>
      <c r="C39" s="309"/>
      <c r="D39" s="309"/>
      <c r="E39" s="310"/>
      <c r="F39" s="309"/>
      <c r="G39" s="309"/>
      <c r="H39" s="309"/>
      <c r="I39" s="309"/>
      <c r="J39" s="309"/>
      <c r="K39" s="309"/>
      <c r="L39" s="309"/>
      <c r="M39" s="310"/>
      <c r="N39" s="311"/>
      <c r="O39" s="564"/>
      <c r="P39" s="310"/>
      <c r="Q39" s="309">
        <v>0.5</v>
      </c>
      <c r="R39" s="309"/>
      <c r="S39" s="310"/>
      <c r="T39" s="310"/>
      <c r="U39" s="310">
        <v>0.1</v>
      </c>
      <c r="V39" s="310"/>
      <c r="W39" s="310"/>
      <c r="X39" s="310"/>
      <c r="Y39" s="310"/>
      <c r="Z39" s="310"/>
      <c r="AA39" s="311">
        <f t="shared" si="4"/>
        <v>0.6</v>
      </c>
      <c r="AB39" s="559">
        <f>N39+AA39</f>
        <v>0.6</v>
      </c>
      <c r="AC39" s="312">
        <v>5.8</v>
      </c>
      <c r="AD39" s="307">
        <v>4.9</v>
      </c>
    </row>
    <row r="40" spans="1:30" ht="54" customHeight="1">
      <c r="A40" s="78"/>
      <c r="B40" s="56" t="s">
        <v>262</v>
      </c>
      <c r="C40" s="314">
        <v>0.1</v>
      </c>
      <c r="D40" s="314"/>
      <c r="E40" s="315"/>
      <c r="F40" s="314"/>
      <c r="G40" s="314"/>
      <c r="H40" s="314"/>
      <c r="I40" s="314">
        <v>0.2</v>
      </c>
      <c r="J40" s="314"/>
      <c r="K40" s="314"/>
      <c r="L40" s="314"/>
      <c r="M40" s="315"/>
      <c r="N40" s="316">
        <f>SUM(C40:M40)</f>
        <v>0.30000000000000004</v>
      </c>
      <c r="O40" s="565"/>
      <c r="P40" s="315"/>
      <c r="Q40" s="314">
        <v>0.5</v>
      </c>
      <c r="R40" s="314"/>
      <c r="S40" s="315">
        <v>0.1</v>
      </c>
      <c r="T40" s="315"/>
      <c r="U40" s="315"/>
      <c r="V40" s="315"/>
      <c r="W40" s="315"/>
      <c r="X40" s="315"/>
      <c r="Y40" s="315"/>
      <c r="Z40" s="315"/>
      <c r="AA40" s="311">
        <f t="shared" si="4"/>
        <v>0.6</v>
      </c>
      <c r="AB40" s="560">
        <f>N40+AA40</f>
        <v>0.9</v>
      </c>
      <c r="AC40" s="317">
        <v>7.9</v>
      </c>
      <c r="AD40" s="318">
        <v>7.9</v>
      </c>
    </row>
    <row r="41" spans="2:30" ht="54" customHeight="1" thickBot="1">
      <c r="B41" s="22" t="s">
        <v>281</v>
      </c>
      <c r="C41" s="329">
        <f aca="true" t="shared" si="15" ref="C41:L41">SUM(C38:C40)</f>
        <v>0.1</v>
      </c>
      <c r="D41" s="329">
        <f t="shared" si="15"/>
        <v>0</v>
      </c>
      <c r="E41" s="329">
        <f t="shared" si="15"/>
        <v>0.1</v>
      </c>
      <c r="F41" s="329">
        <f t="shared" si="15"/>
        <v>0</v>
      </c>
      <c r="G41" s="329">
        <f t="shared" si="15"/>
        <v>0</v>
      </c>
      <c r="H41" s="329">
        <f t="shared" si="15"/>
        <v>0</v>
      </c>
      <c r="I41" s="329">
        <f t="shared" si="15"/>
        <v>0.4</v>
      </c>
      <c r="J41" s="329">
        <f t="shared" si="15"/>
        <v>0</v>
      </c>
      <c r="K41" s="329">
        <f t="shared" si="15"/>
        <v>0</v>
      </c>
      <c r="L41" s="329">
        <f t="shared" si="15"/>
        <v>0</v>
      </c>
      <c r="M41" s="329">
        <f>SUM(M38:M40)</f>
        <v>0</v>
      </c>
      <c r="N41" s="330">
        <f>SUM(C41:M41)</f>
        <v>0.6000000000000001</v>
      </c>
      <c r="O41" s="567">
        <f aca="true" t="shared" si="16" ref="O41:Z41">SUM(O38:O40)</f>
        <v>0</v>
      </c>
      <c r="P41" s="329">
        <f t="shared" si="16"/>
        <v>0</v>
      </c>
      <c r="Q41" s="329">
        <f t="shared" si="16"/>
        <v>1.2</v>
      </c>
      <c r="R41" s="329">
        <f t="shared" si="16"/>
        <v>0</v>
      </c>
      <c r="S41" s="329">
        <f t="shared" si="16"/>
        <v>0.1</v>
      </c>
      <c r="T41" s="329">
        <f t="shared" si="16"/>
        <v>0</v>
      </c>
      <c r="U41" s="329">
        <f t="shared" si="16"/>
        <v>0.1</v>
      </c>
      <c r="V41" s="329">
        <f t="shared" si="16"/>
        <v>0</v>
      </c>
      <c r="W41" s="329">
        <f t="shared" si="16"/>
        <v>0</v>
      </c>
      <c r="X41" s="329">
        <f t="shared" si="16"/>
        <v>0</v>
      </c>
      <c r="Y41" s="329">
        <f t="shared" si="16"/>
        <v>0</v>
      </c>
      <c r="Z41" s="329">
        <f t="shared" si="16"/>
        <v>0</v>
      </c>
      <c r="AA41" s="330">
        <f t="shared" si="4"/>
        <v>1.4000000000000001</v>
      </c>
      <c r="AB41" s="563">
        <f>SUM(AB38:AB40)</f>
        <v>2</v>
      </c>
      <c r="AC41" s="331">
        <f>SUM(AC38:AC40)</f>
        <v>18.700000000000003</v>
      </c>
      <c r="AD41" s="331">
        <f>SUM(AD38:AD40)</f>
        <v>16.8</v>
      </c>
    </row>
    <row r="42" spans="2:30" ht="54" customHeight="1" thickBot="1">
      <c r="B42" s="193" t="s">
        <v>268</v>
      </c>
      <c r="C42" s="332">
        <f aca="true" t="shared" si="17" ref="C42:AD42">SUM(C12,C17,C20,C30,C37,C41)</f>
        <v>0.1</v>
      </c>
      <c r="D42" s="333">
        <f t="shared" si="17"/>
        <v>0.1</v>
      </c>
      <c r="E42" s="333">
        <f t="shared" si="17"/>
        <v>1.1500000000000001</v>
      </c>
      <c r="F42" s="333">
        <f t="shared" si="17"/>
        <v>1.02</v>
      </c>
      <c r="G42" s="333">
        <f t="shared" si="17"/>
        <v>1.2100000000000002</v>
      </c>
      <c r="H42" s="333">
        <f t="shared" si="17"/>
        <v>0.48</v>
      </c>
      <c r="I42" s="333">
        <f t="shared" si="17"/>
        <v>43.35</v>
      </c>
      <c r="J42" s="333">
        <f t="shared" si="17"/>
        <v>2</v>
      </c>
      <c r="K42" s="333">
        <f t="shared" si="17"/>
        <v>2.4800000000000004</v>
      </c>
      <c r="L42" s="333">
        <f t="shared" si="17"/>
        <v>0.05</v>
      </c>
      <c r="M42" s="333">
        <f t="shared" si="17"/>
        <v>0.2</v>
      </c>
      <c r="N42" s="334">
        <f t="shared" si="17"/>
        <v>52.14</v>
      </c>
      <c r="O42" s="332">
        <f t="shared" si="17"/>
        <v>0.2</v>
      </c>
      <c r="P42" s="333">
        <f t="shared" si="17"/>
        <v>0.375</v>
      </c>
      <c r="Q42" s="333">
        <f t="shared" si="17"/>
        <v>378.3949999999999</v>
      </c>
      <c r="R42" s="333">
        <f t="shared" si="17"/>
        <v>91.326</v>
      </c>
      <c r="S42" s="333">
        <f t="shared" si="17"/>
        <v>52.315000000000005</v>
      </c>
      <c r="T42" s="333">
        <f t="shared" si="17"/>
        <v>0.5</v>
      </c>
      <c r="U42" s="333">
        <f t="shared" si="17"/>
        <v>3.7000000000000006</v>
      </c>
      <c r="V42" s="333">
        <f t="shared" si="17"/>
        <v>1.6500000000000001</v>
      </c>
      <c r="W42" s="333">
        <f t="shared" si="17"/>
        <v>14.739999999999998</v>
      </c>
      <c r="X42" s="333">
        <f t="shared" si="17"/>
        <v>14</v>
      </c>
      <c r="Y42" s="333">
        <f t="shared" si="17"/>
        <v>19.11</v>
      </c>
      <c r="Z42" s="333">
        <f t="shared" si="17"/>
        <v>2.485</v>
      </c>
      <c r="AA42" s="334">
        <f t="shared" si="17"/>
        <v>473.46999999999997</v>
      </c>
      <c r="AB42" s="336">
        <f t="shared" si="17"/>
        <v>525.6099999999999</v>
      </c>
      <c r="AC42" s="335">
        <f t="shared" si="17"/>
        <v>4867.87</v>
      </c>
      <c r="AD42" s="336">
        <f t="shared" si="17"/>
        <v>4745.823</v>
      </c>
    </row>
    <row r="43" spans="1:2" ht="54" customHeight="1">
      <c r="A43" s="1"/>
      <c r="B43" s="211" t="s">
        <v>294</v>
      </c>
    </row>
    <row r="45" ht="54" customHeight="1" thickBot="1"/>
    <row r="46" ht="54" customHeight="1" thickBot="1">
      <c r="M46" s="79"/>
    </row>
  </sheetData>
  <sheetProtection/>
  <mergeCells count="36">
    <mergeCell ref="B4:B7"/>
    <mergeCell ref="D5:F5"/>
    <mergeCell ref="U6:U7"/>
    <mergeCell ref="U5:X5"/>
    <mergeCell ref="V6:V7"/>
    <mergeCell ref="H6:H7"/>
    <mergeCell ref="I6:I7"/>
    <mergeCell ref="N6:N7"/>
    <mergeCell ref="T6:T7"/>
    <mergeCell ref="S6:S7"/>
    <mergeCell ref="C6:C7"/>
    <mergeCell ref="AC1:AD1"/>
    <mergeCell ref="Q5:S5"/>
    <mergeCell ref="G5:K5"/>
    <mergeCell ref="D6:D7"/>
    <mergeCell ref="E6:E7"/>
    <mergeCell ref="O4:AA4"/>
    <mergeCell ref="C4:N4"/>
    <mergeCell ref="F6:F7"/>
    <mergeCell ref="G6:G7"/>
    <mergeCell ref="K6:K7"/>
    <mergeCell ref="L6:L7"/>
    <mergeCell ref="M6:M7"/>
    <mergeCell ref="O6:O7"/>
    <mergeCell ref="L5:M5"/>
    <mergeCell ref="J6:J7"/>
    <mergeCell ref="O5:P5"/>
    <mergeCell ref="P6:P7"/>
    <mergeCell ref="AB6:AB7"/>
    <mergeCell ref="Q6:R6"/>
    <mergeCell ref="AD6:AD7"/>
    <mergeCell ref="AC6:AC7"/>
    <mergeCell ref="W6:X6"/>
    <mergeCell ref="Y6:Y7"/>
    <mergeCell ref="Z6:Z7"/>
    <mergeCell ref="AA6:AA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3" r:id="rId4"/>
  <colBreaks count="1" manualBreakCount="1">
    <brk id="14" max="4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4"/>
  <sheetViews>
    <sheetView showOutlineSymbols="0" view="pageBreakPreview" zoomScale="50" zoomScaleNormal="40" zoomScaleSheetLayoutView="50" zoomScalePageLayoutView="0" workbookViewId="0" topLeftCell="A19">
      <selection activeCell="H5" sqref="H5:P33"/>
    </sheetView>
  </sheetViews>
  <sheetFormatPr defaultColWidth="10.75390625" defaultRowHeight="54" customHeight="1"/>
  <cols>
    <col min="1" max="1" width="7.375" style="1" customWidth="1"/>
    <col min="2" max="2" width="20.625" style="46" customWidth="1"/>
    <col min="3" max="3" width="15.625" style="47" customWidth="1"/>
    <col min="4" max="7" width="15.625" style="46" customWidth="1"/>
    <col min="8" max="16" width="15.625" style="47" customWidth="1"/>
    <col min="17" max="19" width="15.625" style="1" customWidth="1"/>
    <col min="20" max="20" width="1.75390625" style="1" customWidth="1"/>
    <col min="21" max="16384" width="10.75390625" style="1" customWidth="1"/>
  </cols>
  <sheetData>
    <row r="1" spans="7:20" ht="54" customHeight="1">
      <c r="G1" s="71"/>
      <c r="R1" s="607"/>
      <c r="S1" s="607"/>
      <c r="T1" s="23"/>
    </row>
    <row r="2" spans="2:7" ht="54" customHeight="1">
      <c r="B2" s="2" t="s">
        <v>218</v>
      </c>
      <c r="D2" s="2"/>
      <c r="E2" s="2"/>
      <c r="F2" s="2"/>
      <c r="G2" s="2"/>
    </row>
    <row r="3" spans="2:7" ht="54" customHeight="1">
      <c r="B3" s="2"/>
      <c r="D3" s="2"/>
      <c r="E3" s="2"/>
      <c r="F3" s="2"/>
      <c r="G3" s="2"/>
    </row>
    <row r="4" spans="2:17" ht="54" customHeight="1" thickBot="1">
      <c r="B4" s="4" t="s">
        <v>132</v>
      </c>
      <c r="D4" s="48"/>
      <c r="E4" s="48"/>
      <c r="F4" s="48"/>
      <c r="G4" s="48"/>
      <c r="N4" s="49"/>
      <c r="Q4" s="6"/>
    </row>
    <row r="5" spans="2:19" ht="54" customHeight="1">
      <c r="B5" s="93"/>
      <c r="C5" s="656" t="s">
        <v>274</v>
      </c>
      <c r="D5" s="657"/>
      <c r="E5" s="657"/>
      <c r="F5" s="616"/>
      <c r="G5" s="617"/>
      <c r="H5" s="609" t="s">
        <v>287</v>
      </c>
      <c r="I5" s="610"/>
      <c r="J5" s="610"/>
      <c r="K5" s="610"/>
      <c r="L5" s="610"/>
      <c r="M5" s="610"/>
      <c r="N5" s="610"/>
      <c r="O5" s="610"/>
      <c r="P5" s="611"/>
      <c r="Q5" s="544" t="s">
        <v>118</v>
      </c>
      <c r="R5" s="87" t="s">
        <v>119</v>
      </c>
      <c r="S5" s="64" t="s">
        <v>120</v>
      </c>
    </row>
    <row r="6" spans="2:19" ht="54" customHeight="1">
      <c r="B6" s="7" t="s">
        <v>0</v>
      </c>
      <c r="C6" s="612" t="s">
        <v>35</v>
      </c>
      <c r="D6" s="608"/>
      <c r="E6" s="215" t="s">
        <v>271</v>
      </c>
      <c r="F6" s="217" t="s">
        <v>36</v>
      </c>
      <c r="G6" s="63"/>
      <c r="H6" s="612" t="s">
        <v>34</v>
      </c>
      <c r="I6" s="603"/>
      <c r="J6" s="214" t="s">
        <v>35</v>
      </c>
      <c r="K6" s="602" t="s">
        <v>37</v>
      </c>
      <c r="L6" s="603"/>
      <c r="M6" s="603"/>
      <c r="N6" s="669" t="s">
        <v>36</v>
      </c>
      <c r="O6" s="669"/>
      <c r="P6" s="8"/>
      <c r="Q6" s="557" t="s">
        <v>49</v>
      </c>
      <c r="R6" s="88" t="s">
        <v>49</v>
      </c>
      <c r="S6" s="65" t="s">
        <v>49</v>
      </c>
    </row>
    <row r="7" spans="2:19" ht="54" customHeight="1" thickBot="1">
      <c r="B7" s="94"/>
      <c r="C7" s="184" t="s">
        <v>74</v>
      </c>
      <c r="D7" s="95" t="s">
        <v>177</v>
      </c>
      <c r="E7" s="95" t="s">
        <v>116</v>
      </c>
      <c r="F7" s="96" t="s">
        <v>75</v>
      </c>
      <c r="G7" s="97" t="s">
        <v>26</v>
      </c>
      <c r="H7" s="45" t="s">
        <v>50</v>
      </c>
      <c r="I7" s="44" t="s">
        <v>51</v>
      </c>
      <c r="J7" s="43" t="s">
        <v>52</v>
      </c>
      <c r="K7" s="26" t="s">
        <v>53</v>
      </c>
      <c r="L7" s="26" t="s">
        <v>46</v>
      </c>
      <c r="M7" s="44" t="s">
        <v>54</v>
      </c>
      <c r="N7" s="26" t="s">
        <v>55</v>
      </c>
      <c r="O7" s="41" t="s">
        <v>56</v>
      </c>
      <c r="P7" s="42" t="s">
        <v>26</v>
      </c>
      <c r="Q7" s="558" t="s">
        <v>148</v>
      </c>
      <c r="R7" s="89" t="s">
        <v>149</v>
      </c>
      <c r="S7" s="66" t="s">
        <v>149</v>
      </c>
    </row>
    <row r="8" spans="1:19" ht="54" customHeight="1">
      <c r="A8" s="78"/>
      <c r="B8" s="337" t="s">
        <v>238</v>
      </c>
      <c r="C8" s="244"/>
      <c r="D8" s="246">
        <v>0.455</v>
      </c>
      <c r="E8" s="246"/>
      <c r="F8" s="246"/>
      <c r="G8" s="346">
        <f aca="true" t="shared" si="0" ref="G8:G30">SUM(C8:F8)</f>
        <v>0.455</v>
      </c>
      <c r="H8" s="244">
        <v>5.26</v>
      </c>
      <c r="I8" s="245"/>
      <c r="J8" s="245">
        <v>2.71</v>
      </c>
      <c r="K8" s="245">
        <v>0.56</v>
      </c>
      <c r="L8" s="245"/>
      <c r="M8" s="245">
        <v>0.1</v>
      </c>
      <c r="N8" s="245"/>
      <c r="O8" s="245"/>
      <c r="P8" s="575">
        <f aca="true" t="shared" si="1" ref="P8:P32">SUM(H8:O8)</f>
        <v>8.629999999999999</v>
      </c>
      <c r="Q8" s="569">
        <f>G8+P8</f>
        <v>9.084999999999999</v>
      </c>
      <c r="R8" s="347">
        <v>224.8</v>
      </c>
      <c r="S8" s="247">
        <v>224.8</v>
      </c>
    </row>
    <row r="9" spans="1:19" ht="54" customHeight="1">
      <c r="A9" s="78"/>
      <c r="B9" s="337" t="s">
        <v>236</v>
      </c>
      <c r="C9" s="244"/>
      <c r="D9" s="246">
        <v>1.633</v>
      </c>
      <c r="E9" s="246"/>
      <c r="F9" s="246"/>
      <c r="G9" s="346">
        <f t="shared" si="0"/>
        <v>1.633</v>
      </c>
      <c r="H9" s="244">
        <v>12.045</v>
      </c>
      <c r="I9" s="245"/>
      <c r="J9" s="245">
        <v>7.685</v>
      </c>
      <c r="K9" s="245"/>
      <c r="L9" s="245"/>
      <c r="M9" s="245">
        <v>0.8579</v>
      </c>
      <c r="N9" s="245"/>
      <c r="O9" s="245"/>
      <c r="P9" s="575">
        <f t="shared" si="1"/>
        <v>20.5879</v>
      </c>
      <c r="Q9" s="569">
        <f>G9+P9</f>
        <v>22.2209</v>
      </c>
      <c r="R9" s="347">
        <v>487</v>
      </c>
      <c r="S9" s="247">
        <v>487</v>
      </c>
    </row>
    <row r="10" spans="1:19" ht="54" customHeight="1">
      <c r="A10" s="78"/>
      <c r="B10" s="337" t="s">
        <v>237</v>
      </c>
      <c r="C10" s="244"/>
      <c r="D10" s="246">
        <v>5.09</v>
      </c>
      <c r="E10" s="246"/>
      <c r="F10" s="246"/>
      <c r="G10" s="346">
        <f t="shared" si="0"/>
        <v>5.09</v>
      </c>
      <c r="H10" s="244">
        <v>17.07</v>
      </c>
      <c r="I10" s="245"/>
      <c r="J10" s="245">
        <v>9.76</v>
      </c>
      <c r="K10" s="245">
        <v>3.46</v>
      </c>
      <c r="L10" s="245">
        <v>0.28</v>
      </c>
      <c r="M10" s="245">
        <v>1.19</v>
      </c>
      <c r="N10" s="245">
        <v>0.87</v>
      </c>
      <c r="O10" s="245"/>
      <c r="P10" s="575">
        <f t="shared" si="1"/>
        <v>32.63</v>
      </c>
      <c r="Q10" s="569">
        <f>G10+P10</f>
        <v>37.72</v>
      </c>
      <c r="R10" s="347">
        <v>914</v>
      </c>
      <c r="S10" s="247">
        <v>914</v>
      </c>
    </row>
    <row r="11" spans="1:19" ht="54" customHeight="1">
      <c r="A11" s="78"/>
      <c r="B11" s="337" t="s">
        <v>239</v>
      </c>
      <c r="C11" s="244"/>
      <c r="D11" s="246">
        <v>0.3</v>
      </c>
      <c r="E11" s="246"/>
      <c r="F11" s="246"/>
      <c r="G11" s="346">
        <f t="shared" si="0"/>
        <v>0.3</v>
      </c>
      <c r="H11" s="244">
        <v>7.2</v>
      </c>
      <c r="I11" s="245"/>
      <c r="J11" s="245">
        <v>2.9</v>
      </c>
      <c r="K11" s="245">
        <v>1.2</v>
      </c>
      <c r="L11" s="245">
        <v>0.5</v>
      </c>
      <c r="M11" s="245">
        <v>0.1</v>
      </c>
      <c r="N11" s="245"/>
      <c r="O11" s="245"/>
      <c r="P11" s="575">
        <f t="shared" si="1"/>
        <v>11.899999999999999</v>
      </c>
      <c r="Q11" s="569">
        <f>G11+P11</f>
        <v>12.2</v>
      </c>
      <c r="R11" s="347">
        <v>282</v>
      </c>
      <c r="S11" s="247">
        <v>282</v>
      </c>
    </row>
    <row r="12" spans="1:19" ht="54" customHeight="1">
      <c r="A12" s="78"/>
      <c r="B12" s="337" t="s">
        <v>240</v>
      </c>
      <c r="C12" s="244"/>
      <c r="D12" s="246"/>
      <c r="E12" s="246"/>
      <c r="F12" s="246">
        <v>1</v>
      </c>
      <c r="G12" s="346">
        <f t="shared" si="0"/>
        <v>1</v>
      </c>
      <c r="H12" s="244"/>
      <c r="I12" s="245"/>
      <c r="J12" s="245"/>
      <c r="K12" s="245"/>
      <c r="L12" s="245"/>
      <c r="M12" s="245"/>
      <c r="N12" s="245"/>
      <c r="O12" s="245"/>
      <c r="P12" s="575">
        <f t="shared" si="1"/>
        <v>0</v>
      </c>
      <c r="Q12" s="569">
        <f>G12+P12</f>
        <v>1</v>
      </c>
      <c r="R12" s="347">
        <v>10</v>
      </c>
      <c r="S12" s="247">
        <v>10</v>
      </c>
    </row>
    <row r="13" spans="2:19" ht="54" customHeight="1" thickBot="1">
      <c r="B13" s="344" t="s">
        <v>278</v>
      </c>
      <c r="C13" s="239">
        <f>SUM(C8:C12)</f>
        <v>0</v>
      </c>
      <c r="D13" s="348">
        <f>SUM(D8:D12)</f>
        <v>7.478</v>
      </c>
      <c r="E13" s="348">
        <f>SUM(E8:E12)</f>
        <v>0</v>
      </c>
      <c r="F13" s="348">
        <f>SUM(F8:F12)</f>
        <v>1</v>
      </c>
      <c r="G13" s="240">
        <f t="shared" si="0"/>
        <v>8.478</v>
      </c>
      <c r="H13" s="239">
        <f aca="true" t="shared" si="2" ref="H13:O13">SUM(H8:H12)</f>
        <v>41.575</v>
      </c>
      <c r="I13" s="348">
        <f t="shared" si="2"/>
        <v>0</v>
      </c>
      <c r="J13" s="348">
        <f t="shared" si="2"/>
        <v>23.055</v>
      </c>
      <c r="K13" s="348">
        <f t="shared" si="2"/>
        <v>5.22</v>
      </c>
      <c r="L13" s="348">
        <f t="shared" si="2"/>
        <v>0.78</v>
      </c>
      <c r="M13" s="348">
        <f t="shared" si="2"/>
        <v>2.2479</v>
      </c>
      <c r="N13" s="348">
        <f t="shared" si="2"/>
        <v>0.87</v>
      </c>
      <c r="O13" s="348">
        <f t="shared" si="2"/>
        <v>0</v>
      </c>
      <c r="P13" s="240">
        <f t="shared" si="1"/>
        <v>73.7479</v>
      </c>
      <c r="Q13" s="570">
        <f>SUM(Q8:Q12)</f>
        <v>82.22590000000001</v>
      </c>
      <c r="R13" s="349">
        <f>SUM(R8:R12)</f>
        <v>1917.8</v>
      </c>
      <c r="S13" s="242">
        <f>SUM(S8:S12)</f>
        <v>1917.8</v>
      </c>
    </row>
    <row r="14" spans="1:19" ht="54" customHeight="1">
      <c r="A14" s="78"/>
      <c r="B14" s="337" t="s">
        <v>266</v>
      </c>
      <c r="C14" s="244"/>
      <c r="D14" s="246"/>
      <c r="E14" s="246"/>
      <c r="F14" s="246"/>
      <c r="G14" s="346">
        <f t="shared" si="0"/>
        <v>0</v>
      </c>
      <c r="H14" s="244">
        <v>0.6</v>
      </c>
      <c r="I14" s="245"/>
      <c r="J14" s="245">
        <v>0.1</v>
      </c>
      <c r="K14" s="245">
        <v>0.2</v>
      </c>
      <c r="L14" s="245"/>
      <c r="M14" s="245"/>
      <c r="N14" s="245"/>
      <c r="O14" s="245">
        <v>0.7</v>
      </c>
      <c r="P14" s="575">
        <f t="shared" si="1"/>
        <v>1.5999999999999999</v>
      </c>
      <c r="Q14" s="569">
        <f>G14+P14</f>
        <v>1.5999999999999999</v>
      </c>
      <c r="R14" s="347">
        <v>45</v>
      </c>
      <c r="S14" s="247">
        <v>42</v>
      </c>
    </row>
    <row r="15" spans="2:19" ht="54" customHeight="1" thickBot="1">
      <c r="B15" s="344" t="s">
        <v>279</v>
      </c>
      <c r="C15" s="239">
        <f>SUM(C14:C14)</f>
        <v>0</v>
      </c>
      <c r="D15" s="348">
        <f>SUM(D14:D14)</f>
        <v>0</v>
      </c>
      <c r="E15" s="348">
        <f>SUM(E14:E14)</f>
        <v>0</v>
      </c>
      <c r="F15" s="348">
        <f>SUM(F14:F14)</f>
        <v>0</v>
      </c>
      <c r="G15" s="240">
        <f t="shared" si="0"/>
        <v>0</v>
      </c>
      <c r="H15" s="239">
        <f aca="true" t="shared" si="3" ref="H15:O15">SUM(H14:H14)</f>
        <v>0.6</v>
      </c>
      <c r="I15" s="348">
        <f t="shared" si="3"/>
        <v>0</v>
      </c>
      <c r="J15" s="348">
        <f t="shared" si="3"/>
        <v>0.1</v>
      </c>
      <c r="K15" s="348">
        <f t="shared" si="3"/>
        <v>0.2</v>
      </c>
      <c r="L15" s="348">
        <f t="shared" si="3"/>
        <v>0</v>
      </c>
      <c r="M15" s="348">
        <f t="shared" si="3"/>
        <v>0</v>
      </c>
      <c r="N15" s="348">
        <f t="shared" si="3"/>
        <v>0</v>
      </c>
      <c r="O15" s="348">
        <f t="shared" si="3"/>
        <v>0.7</v>
      </c>
      <c r="P15" s="240">
        <f t="shared" si="1"/>
        <v>1.5999999999999999</v>
      </c>
      <c r="Q15" s="570">
        <f>SUM(Q14:Q14)</f>
        <v>1.5999999999999999</v>
      </c>
      <c r="R15" s="349">
        <f>SUM(R14:R14)</f>
        <v>45</v>
      </c>
      <c r="S15" s="242">
        <f>SUM(S14:S14)</f>
        <v>42</v>
      </c>
    </row>
    <row r="16" spans="1:19" ht="54" customHeight="1">
      <c r="A16" s="78"/>
      <c r="B16" s="337" t="s">
        <v>248</v>
      </c>
      <c r="C16" s="244"/>
      <c r="D16" s="246"/>
      <c r="E16" s="246"/>
      <c r="F16" s="246"/>
      <c r="G16" s="346">
        <f t="shared" si="0"/>
        <v>0</v>
      </c>
      <c r="H16" s="244">
        <v>0.5</v>
      </c>
      <c r="I16" s="245"/>
      <c r="J16" s="245">
        <v>0.6</v>
      </c>
      <c r="K16" s="245">
        <v>1</v>
      </c>
      <c r="L16" s="245"/>
      <c r="M16" s="245"/>
      <c r="N16" s="245"/>
      <c r="O16" s="245">
        <v>0.2</v>
      </c>
      <c r="P16" s="575">
        <f t="shared" si="1"/>
        <v>2.3000000000000003</v>
      </c>
      <c r="Q16" s="569">
        <f aca="true" t="shared" si="4" ref="Q16:Q22">G16+P16</f>
        <v>2.3000000000000003</v>
      </c>
      <c r="R16" s="347">
        <v>43</v>
      </c>
      <c r="S16" s="247">
        <v>29</v>
      </c>
    </row>
    <row r="17" spans="1:19" s="28" customFormat="1" ht="54" customHeight="1">
      <c r="A17" s="90"/>
      <c r="B17" s="568" t="s">
        <v>249</v>
      </c>
      <c r="C17" s="350"/>
      <c r="D17" s="351"/>
      <c r="E17" s="351"/>
      <c r="F17" s="351"/>
      <c r="G17" s="352">
        <f t="shared" si="0"/>
        <v>0</v>
      </c>
      <c r="H17" s="350">
        <v>0.5</v>
      </c>
      <c r="I17" s="353"/>
      <c r="J17" s="354">
        <v>1</v>
      </c>
      <c r="K17" s="353">
        <v>0.30000000000000004</v>
      </c>
      <c r="L17" s="353"/>
      <c r="M17" s="353">
        <v>0.2</v>
      </c>
      <c r="N17" s="353">
        <v>0.1</v>
      </c>
      <c r="O17" s="353"/>
      <c r="P17" s="576">
        <f t="shared" si="1"/>
        <v>2.1</v>
      </c>
      <c r="Q17" s="571">
        <f t="shared" si="4"/>
        <v>2.1</v>
      </c>
      <c r="R17" s="355">
        <v>15</v>
      </c>
      <c r="S17" s="356">
        <v>15</v>
      </c>
    </row>
    <row r="18" spans="1:19" ht="54" customHeight="1">
      <c r="A18" s="78"/>
      <c r="B18" s="337" t="s">
        <v>244</v>
      </c>
      <c r="C18" s="244"/>
      <c r="D18" s="246">
        <v>0.7</v>
      </c>
      <c r="E18" s="246"/>
      <c r="F18" s="246"/>
      <c r="G18" s="346">
        <f t="shared" si="0"/>
        <v>0.7</v>
      </c>
      <c r="H18" s="244">
        <v>0.8</v>
      </c>
      <c r="I18" s="245"/>
      <c r="J18" s="245">
        <v>0.7</v>
      </c>
      <c r="K18" s="245"/>
      <c r="L18" s="245"/>
      <c r="M18" s="245"/>
      <c r="N18" s="245"/>
      <c r="O18" s="245"/>
      <c r="P18" s="575">
        <f t="shared" si="1"/>
        <v>1.5</v>
      </c>
      <c r="Q18" s="569">
        <f t="shared" si="4"/>
        <v>2.2</v>
      </c>
      <c r="R18" s="347">
        <v>1.2</v>
      </c>
      <c r="S18" s="247">
        <v>1</v>
      </c>
    </row>
    <row r="19" spans="1:19" ht="54" customHeight="1">
      <c r="A19" s="78"/>
      <c r="B19" s="337" t="s">
        <v>245</v>
      </c>
      <c r="C19" s="244">
        <v>0.4</v>
      </c>
      <c r="D19" s="246">
        <f>0.1+0.12</f>
        <v>0.22</v>
      </c>
      <c r="E19" s="246">
        <v>0.05</v>
      </c>
      <c r="F19" s="246"/>
      <c r="G19" s="346">
        <f t="shared" si="0"/>
        <v>0.67</v>
      </c>
      <c r="H19" s="244">
        <f>2.5+0.68</f>
        <v>3.18</v>
      </c>
      <c r="I19" s="245">
        <v>0.01</v>
      </c>
      <c r="J19" s="245">
        <f>2.5+0.97</f>
        <v>3.4699999999999998</v>
      </c>
      <c r="K19" s="245">
        <f>0.8+0.24</f>
        <v>1.04</v>
      </c>
      <c r="L19" s="245"/>
      <c r="M19" s="245">
        <f>0.4+0.33</f>
        <v>0.73</v>
      </c>
      <c r="N19" s="245">
        <f>0.2+0.47</f>
        <v>0.6699999999999999</v>
      </c>
      <c r="O19" s="245"/>
      <c r="P19" s="575">
        <f t="shared" si="1"/>
        <v>9.1</v>
      </c>
      <c r="Q19" s="569">
        <f t="shared" si="4"/>
        <v>9.77</v>
      </c>
      <c r="R19" s="347">
        <f>65+56.2</f>
        <v>121.2</v>
      </c>
      <c r="S19" s="247">
        <f>65+53</f>
        <v>118</v>
      </c>
    </row>
    <row r="20" spans="1:19" ht="54" customHeight="1">
      <c r="A20" s="78"/>
      <c r="B20" s="337" t="s">
        <v>247</v>
      </c>
      <c r="C20" s="244"/>
      <c r="D20" s="246"/>
      <c r="E20" s="246"/>
      <c r="F20" s="246"/>
      <c r="G20" s="346">
        <f t="shared" si="0"/>
        <v>0</v>
      </c>
      <c r="H20" s="244">
        <v>1.1</v>
      </c>
      <c r="I20" s="245"/>
      <c r="J20" s="245">
        <v>1</v>
      </c>
      <c r="K20" s="245">
        <v>1.8</v>
      </c>
      <c r="L20" s="245"/>
      <c r="M20" s="245">
        <v>0.3</v>
      </c>
      <c r="N20" s="245"/>
      <c r="O20" s="245"/>
      <c r="P20" s="575">
        <f t="shared" si="1"/>
        <v>4.2</v>
      </c>
      <c r="Q20" s="569">
        <f t="shared" si="4"/>
        <v>4.2</v>
      </c>
      <c r="R20" s="347">
        <v>100.4</v>
      </c>
      <c r="S20" s="247">
        <v>85.4</v>
      </c>
    </row>
    <row r="21" spans="1:19" ht="54" customHeight="1">
      <c r="A21" s="209"/>
      <c r="B21" s="337" t="s">
        <v>254</v>
      </c>
      <c r="C21" s="244"/>
      <c r="D21" s="246"/>
      <c r="E21" s="246"/>
      <c r="F21" s="246"/>
      <c r="G21" s="346">
        <f t="shared" si="0"/>
        <v>0</v>
      </c>
      <c r="H21" s="244">
        <v>2</v>
      </c>
      <c r="I21" s="245"/>
      <c r="J21" s="245">
        <v>2</v>
      </c>
      <c r="K21" s="245"/>
      <c r="L21" s="245"/>
      <c r="M21" s="245"/>
      <c r="N21" s="245"/>
      <c r="O21" s="245"/>
      <c r="P21" s="575">
        <f t="shared" si="1"/>
        <v>4</v>
      </c>
      <c r="Q21" s="569">
        <f t="shared" si="4"/>
        <v>4</v>
      </c>
      <c r="R21" s="347">
        <v>48</v>
      </c>
      <c r="S21" s="247">
        <v>42.8</v>
      </c>
    </row>
    <row r="22" spans="1:19" ht="54" customHeight="1">
      <c r="A22" s="78"/>
      <c r="B22" s="337" t="s">
        <v>255</v>
      </c>
      <c r="C22" s="244">
        <v>0.1</v>
      </c>
      <c r="D22" s="246">
        <v>0.1</v>
      </c>
      <c r="E22" s="246">
        <v>0.1</v>
      </c>
      <c r="F22" s="246"/>
      <c r="G22" s="346">
        <f t="shared" si="0"/>
        <v>0.30000000000000004</v>
      </c>
      <c r="H22" s="244">
        <v>1</v>
      </c>
      <c r="I22" s="245"/>
      <c r="J22" s="245">
        <v>3.7</v>
      </c>
      <c r="K22" s="245">
        <v>4.8</v>
      </c>
      <c r="L22" s="245">
        <v>0.1</v>
      </c>
      <c r="M22" s="245">
        <v>0</v>
      </c>
      <c r="N22" s="245"/>
      <c r="O22" s="245"/>
      <c r="P22" s="575">
        <f t="shared" si="1"/>
        <v>9.6</v>
      </c>
      <c r="Q22" s="569">
        <f t="shared" si="4"/>
        <v>9.9</v>
      </c>
      <c r="R22" s="347">
        <v>138.8</v>
      </c>
      <c r="S22" s="247">
        <v>117.8</v>
      </c>
    </row>
    <row r="23" spans="2:19" ht="54" customHeight="1" thickBot="1">
      <c r="B23" s="344" t="s">
        <v>282</v>
      </c>
      <c r="C23" s="239">
        <f>SUM(C16:C22)</f>
        <v>0.5</v>
      </c>
      <c r="D23" s="348">
        <f>SUM(D16:D22)</f>
        <v>1.02</v>
      </c>
      <c r="E23" s="348">
        <f>SUM(E16:E22)</f>
        <v>0.15000000000000002</v>
      </c>
      <c r="F23" s="348">
        <f>SUM(F16:F22)</f>
        <v>0</v>
      </c>
      <c r="G23" s="240">
        <f t="shared" si="0"/>
        <v>1.67</v>
      </c>
      <c r="H23" s="239">
        <f>SUM(H16:H22)</f>
        <v>9.08</v>
      </c>
      <c r="I23" s="348">
        <f aca="true" t="shared" si="5" ref="I23:O23">SUM(I16:I22)</f>
        <v>0.01</v>
      </c>
      <c r="J23" s="348">
        <f t="shared" si="5"/>
        <v>12.469999999999999</v>
      </c>
      <c r="K23" s="348">
        <f t="shared" si="5"/>
        <v>8.94</v>
      </c>
      <c r="L23" s="348">
        <f t="shared" si="5"/>
        <v>0.1</v>
      </c>
      <c r="M23" s="348">
        <f t="shared" si="5"/>
        <v>1.23</v>
      </c>
      <c r="N23" s="348">
        <f t="shared" si="5"/>
        <v>0.7699999999999999</v>
      </c>
      <c r="O23" s="348">
        <f t="shared" si="5"/>
        <v>0.2</v>
      </c>
      <c r="P23" s="240">
        <f t="shared" si="1"/>
        <v>32.800000000000004</v>
      </c>
      <c r="Q23" s="570">
        <f>SUM(Q16:Q22)</f>
        <v>34.47</v>
      </c>
      <c r="R23" s="349">
        <f>SUM(R16:R22)</f>
        <v>467.6</v>
      </c>
      <c r="S23" s="242">
        <f>SUM(S16:S22)</f>
        <v>409</v>
      </c>
    </row>
    <row r="24" spans="1:19" ht="54" customHeight="1">
      <c r="A24" s="78"/>
      <c r="B24" s="337" t="s">
        <v>220</v>
      </c>
      <c r="C24" s="244"/>
      <c r="D24" s="246"/>
      <c r="E24" s="246">
        <v>0.2</v>
      </c>
      <c r="F24" s="246"/>
      <c r="G24" s="346">
        <f t="shared" si="0"/>
        <v>0.2</v>
      </c>
      <c r="H24" s="244">
        <v>28.7</v>
      </c>
      <c r="I24" s="245"/>
      <c r="J24" s="245">
        <v>13.5</v>
      </c>
      <c r="K24" s="245"/>
      <c r="L24" s="245">
        <v>0.2</v>
      </c>
      <c r="M24" s="245">
        <v>1.2</v>
      </c>
      <c r="N24" s="245"/>
      <c r="O24" s="245"/>
      <c r="P24" s="575">
        <f t="shared" si="1"/>
        <v>43.60000000000001</v>
      </c>
      <c r="Q24" s="569">
        <f>G24+P24</f>
        <v>43.80000000000001</v>
      </c>
      <c r="R24" s="347">
        <v>1091.2</v>
      </c>
      <c r="S24" s="247">
        <v>1091.2</v>
      </c>
    </row>
    <row r="25" spans="1:19" ht="54" customHeight="1">
      <c r="A25" s="78"/>
      <c r="B25" s="337" t="s">
        <v>223</v>
      </c>
      <c r="C25" s="244"/>
      <c r="D25" s="246"/>
      <c r="E25" s="246">
        <v>0.2</v>
      </c>
      <c r="F25" s="246"/>
      <c r="G25" s="346">
        <f t="shared" si="0"/>
        <v>0.2</v>
      </c>
      <c r="H25" s="244">
        <v>25.4</v>
      </c>
      <c r="I25" s="245"/>
      <c r="J25" s="245">
        <v>16.1</v>
      </c>
      <c r="K25" s="245"/>
      <c r="L25" s="245"/>
      <c r="M25" s="245">
        <v>0.6</v>
      </c>
      <c r="N25" s="245"/>
      <c r="O25" s="245"/>
      <c r="P25" s="575">
        <f t="shared" si="1"/>
        <v>42.1</v>
      </c>
      <c r="Q25" s="569">
        <f>G25+P25</f>
        <v>42.300000000000004</v>
      </c>
      <c r="R25" s="347">
        <v>1095.2</v>
      </c>
      <c r="S25" s="247">
        <v>1095.2</v>
      </c>
    </row>
    <row r="26" spans="1:19" ht="54" customHeight="1">
      <c r="A26" s="78"/>
      <c r="B26" s="337" t="s">
        <v>221</v>
      </c>
      <c r="C26" s="244"/>
      <c r="D26" s="246">
        <v>0.15</v>
      </c>
      <c r="E26" s="246"/>
      <c r="F26" s="246"/>
      <c r="G26" s="346">
        <f t="shared" si="0"/>
        <v>0.15</v>
      </c>
      <c r="H26" s="244">
        <v>0.4</v>
      </c>
      <c r="I26" s="245"/>
      <c r="J26" s="245">
        <v>0.2</v>
      </c>
      <c r="K26" s="245">
        <v>0.2</v>
      </c>
      <c r="L26" s="245"/>
      <c r="M26" s="245"/>
      <c r="N26" s="245"/>
      <c r="O26" s="245"/>
      <c r="P26" s="575">
        <f t="shared" si="1"/>
        <v>0.8</v>
      </c>
      <c r="Q26" s="569">
        <f>G26+P26</f>
        <v>0.9500000000000001</v>
      </c>
      <c r="R26" s="347">
        <v>17.1</v>
      </c>
      <c r="S26" s="247">
        <v>16.9</v>
      </c>
    </row>
    <row r="27" spans="1:19" ht="54" customHeight="1">
      <c r="A27" s="78"/>
      <c r="B27" s="216" t="s">
        <v>224</v>
      </c>
      <c r="C27" s="235"/>
      <c r="D27" s="237"/>
      <c r="E27" s="237"/>
      <c r="F27" s="237"/>
      <c r="G27" s="346">
        <f t="shared" si="0"/>
        <v>0</v>
      </c>
      <c r="H27" s="235">
        <v>9.4</v>
      </c>
      <c r="I27" s="236"/>
      <c r="J27" s="236">
        <v>2.6</v>
      </c>
      <c r="K27" s="236"/>
      <c r="L27" s="236">
        <v>0.1</v>
      </c>
      <c r="M27" s="236">
        <v>0.4</v>
      </c>
      <c r="N27" s="236"/>
      <c r="O27" s="236"/>
      <c r="P27" s="575">
        <f t="shared" si="1"/>
        <v>12.5</v>
      </c>
      <c r="Q27" s="572">
        <f>G27+P27</f>
        <v>12.5</v>
      </c>
      <c r="R27" s="357">
        <v>270.8</v>
      </c>
      <c r="S27" s="238">
        <v>270.8</v>
      </c>
    </row>
    <row r="28" spans="2:19" ht="54" customHeight="1" thickBot="1">
      <c r="B28" s="343" t="s">
        <v>280</v>
      </c>
      <c r="C28" s="248">
        <f>SUM(C24:C27)</f>
        <v>0</v>
      </c>
      <c r="D28" s="358">
        <f>SUM(D24:D27)</f>
        <v>0.15</v>
      </c>
      <c r="E28" s="358">
        <f>SUM(E24:E27)</f>
        <v>0.4</v>
      </c>
      <c r="F28" s="358">
        <f>SUM(F24:F27)</f>
        <v>0</v>
      </c>
      <c r="G28" s="359">
        <f t="shared" si="0"/>
        <v>0.55</v>
      </c>
      <c r="H28" s="248">
        <f>SUM(H24:H27)</f>
        <v>63.89999999999999</v>
      </c>
      <c r="I28" s="358">
        <f aca="true" t="shared" si="6" ref="I28:O28">SUM(I24:I27)</f>
        <v>0</v>
      </c>
      <c r="J28" s="358">
        <f t="shared" si="6"/>
        <v>32.4</v>
      </c>
      <c r="K28" s="358">
        <f t="shared" si="6"/>
        <v>0.2</v>
      </c>
      <c r="L28" s="358">
        <f t="shared" si="6"/>
        <v>0.30000000000000004</v>
      </c>
      <c r="M28" s="358">
        <f t="shared" si="6"/>
        <v>2.1999999999999997</v>
      </c>
      <c r="N28" s="358">
        <f t="shared" si="6"/>
        <v>0</v>
      </c>
      <c r="O28" s="358">
        <f t="shared" si="6"/>
        <v>0</v>
      </c>
      <c r="P28" s="365">
        <f t="shared" si="1"/>
        <v>98.99999999999999</v>
      </c>
      <c r="Q28" s="573">
        <f>SUM(Q24:Q27)</f>
        <v>99.55000000000003</v>
      </c>
      <c r="R28" s="360">
        <f>SUM(R24:R27)</f>
        <v>2474.3</v>
      </c>
      <c r="S28" s="249">
        <f>SUM(S24:S27)</f>
        <v>2474.1000000000004</v>
      </c>
    </row>
    <row r="29" spans="1:19" ht="54" customHeight="1">
      <c r="A29" s="78"/>
      <c r="B29" s="218" t="s">
        <v>263</v>
      </c>
      <c r="C29" s="232"/>
      <c r="D29" s="234">
        <v>0.3</v>
      </c>
      <c r="E29" s="234"/>
      <c r="F29" s="234"/>
      <c r="G29" s="361">
        <f t="shared" si="0"/>
        <v>0.3</v>
      </c>
      <c r="H29" s="232">
        <v>1.1</v>
      </c>
      <c r="I29" s="233"/>
      <c r="J29" s="233">
        <v>1.3</v>
      </c>
      <c r="K29" s="233">
        <v>0.6</v>
      </c>
      <c r="L29" s="233">
        <v>0.1</v>
      </c>
      <c r="M29" s="233">
        <v>0.1</v>
      </c>
      <c r="N29" s="233"/>
      <c r="O29" s="233"/>
      <c r="P29" s="577">
        <f t="shared" si="1"/>
        <v>3.2000000000000006</v>
      </c>
      <c r="Q29" s="574">
        <f>G29+P29</f>
        <v>3.5000000000000004</v>
      </c>
      <c r="R29" s="362">
        <v>49</v>
      </c>
      <c r="S29" s="241">
        <v>39</v>
      </c>
    </row>
    <row r="30" spans="1:19" ht="54" customHeight="1">
      <c r="A30" s="78"/>
      <c r="B30" s="216" t="s">
        <v>262</v>
      </c>
      <c r="C30" s="235"/>
      <c r="D30" s="237"/>
      <c r="E30" s="237"/>
      <c r="F30" s="237"/>
      <c r="G30" s="363">
        <f t="shared" si="0"/>
        <v>0</v>
      </c>
      <c r="H30" s="235">
        <v>0.5</v>
      </c>
      <c r="I30" s="236">
        <v>0.25</v>
      </c>
      <c r="J30" s="236">
        <v>0.55</v>
      </c>
      <c r="K30" s="236">
        <v>0.3</v>
      </c>
      <c r="L30" s="236">
        <v>0.25</v>
      </c>
      <c r="M30" s="236">
        <v>0.2</v>
      </c>
      <c r="N30" s="236"/>
      <c r="O30" s="236"/>
      <c r="P30" s="578">
        <f t="shared" si="1"/>
        <v>2.0500000000000003</v>
      </c>
      <c r="Q30" s="572">
        <f>G30+P30</f>
        <v>2.0500000000000003</v>
      </c>
      <c r="R30" s="357">
        <v>4.5</v>
      </c>
      <c r="S30" s="238">
        <v>4.5</v>
      </c>
    </row>
    <row r="31" spans="1:19" ht="54" customHeight="1">
      <c r="A31" s="78"/>
      <c r="B31" s="343" t="s">
        <v>261</v>
      </c>
      <c r="C31" s="364"/>
      <c r="D31" s="358"/>
      <c r="E31" s="358"/>
      <c r="F31" s="358"/>
      <c r="G31" s="365"/>
      <c r="H31" s="364"/>
      <c r="I31" s="366"/>
      <c r="J31" s="366">
        <v>0.1</v>
      </c>
      <c r="K31" s="366"/>
      <c r="L31" s="366"/>
      <c r="M31" s="366"/>
      <c r="N31" s="366"/>
      <c r="O31" s="366"/>
      <c r="P31" s="578">
        <f t="shared" si="1"/>
        <v>0.1</v>
      </c>
      <c r="Q31" s="572">
        <f>G31+P31</f>
        <v>0.1</v>
      </c>
      <c r="R31" s="367" t="s">
        <v>288</v>
      </c>
      <c r="S31" s="368" t="s">
        <v>252</v>
      </c>
    </row>
    <row r="32" spans="2:19" ht="54" customHeight="1" thickBot="1">
      <c r="B32" s="344" t="s">
        <v>281</v>
      </c>
      <c r="C32" s="239">
        <f>SUM(C29:C31)</f>
        <v>0</v>
      </c>
      <c r="D32" s="348">
        <f>SUM(D29:D31)</f>
        <v>0.3</v>
      </c>
      <c r="E32" s="348">
        <f>SUM(E29:E31)</f>
        <v>0</v>
      </c>
      <c r="F32" s="348">
        <f>SUM(F29:F31)</f>
        <v>0</v>
      </c>
      <c r="G32" s="240">
        <f>SUM(C32:F32)</f>
        <v>0.3</v>
      </c>
      <c r="H32" s="239">
        <f>SUM(H29:H31)</f>
        <v>1.6</v>
      </c>
      <c r="I32" s="348">
        <f aca="true" t="shared" si="7" ref="I32:O32">SUM(I29:I31)</f>
        <v>0.25</v>
      </c>
      <c r="J32" s="348">
        <f t="shared" si="7"/>
        <v>1.9500000000000002</v>
      </c>
      <c r="K32" s="348">
        <f t="shared" si="7"/>
        <v>0.8999999999999999</v>
      </c>
      <c r="L32" s="348">
        <f t="shared" si="7"/>
        <v>0.35</v>
      </c>
      <c r="M32" s="348">
        <f t="shared" si="7"/>
        <v>0.30000000000000004</v>
      </c>
      <c r="N32" s="348">
        <f t="shared" si="7"/>
        <v>0</v>
      </c>
      <c r="O32" s="348">
        <f t="shared" si="7"/>
        <v>0</v>
      </c>
      <c r="P32" s="240">
        <f t="shared" si="1"/>
        <v>5.35</v>
      </c>
      <c r="Q32" s="570">
        <f>SUM(Q29:Q31)</f>
        <v>5.65</v>
      </c>
      <c r="R32" s="349">
        <f>SUM(R29:R31)</f>
        <v>53.5</v>
      </c>
      <c r="S32" s="242">
        <f>SUM(S29:S31)</f>
        <v>43.5</v>
      </c>
    </row>
    <row r="33" spans="2:19" ht="54" customHeight="1" thickBot="1">
      <c r="B33" s="345" t="s">
        <v>268</v>
      </c>
      <c r="C33" s="250">
        <f aca="true" t="shared" si="8" ref="C33:S33">SUM(C13,C15,C23,C28,C32)</f>
        <v>0.5</v>
      </c>
      <c r="D33" s="251">
        <f t="shared" si="8"/>
        <v>8.948</v>
      </c>
      <c r="E33" s="251">
        <f t="shared" si="8"/>
        <v>0.55</v>
      </c>
      <c r="F33" s="251">
        <f t="shared" si="8"/>
        <v>1</v>
      </c>
      <c r="G33" s="252">
        <f t="shared" si="8"/>
        <v>10.998000000000001</v>
      </c>
      <c r="H33" s="250">
        <f t="shared" si="8"/>
        <v>116.755</v>
      </c>
      <c r="I33" s="251">
        <f t="shared" si="8"/>
        <v>0.26</v>
      </c>
      <c r="J33" s="251">
        <f t="shared" si="8"/>
        <v>69.97500000000001</v>
      </c>
      <c r="K33" s="251">
        <f t="shared" si="8"/>
        <v>15.459999999999999</v>
      </c>
      <c r="L33" s="251">
        <f t="shared" si="8"/>
        <v>1.5300000000000002</v>
      </c>
      <c r="M33" s="251">
        <f t="shared" si="8"/>
        <v>5.977899999999999</v>
      </c>
      <c r="N33" s="251">
        <f t="shared" si="8"/>
        <v>1.64</v>
      </c>
      <c r="O33" s="251">
        <f t="shared" si="8"/>
        <v>0.8999999999999999</v>
      </c>
      <c r="P33" s="252">
        <f t="shared" si="8"/>
        <v>212.4979</v>
      </c>
      <c r="Q33" s="369">
        <f t="shared" si="8"/>
        <v>223.49590000000003</v>
      </c>
      <c r="R33" s="253">
        <f t="shared" si="8"/>
        <v>4958.200000000001</v>
      </c>
      <c r="S33" s="369">
        <f t="shared" si="8"/>
        <v>4886.400000000001</v>
      </c>
    </row>
    <row r="34" spans="2:16" ht="54" customHeight="1">
      <c r="B34" s="211" t="s">
        <v>294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7">
    <mergeCell ref="H5:P5"/>
    <mergeCell ref="N6:O6"/>
    <mergeCell ref="R1:S1"/>
    <mergeCell ref="H6:I6"/>
    <mergeCell ref="K6:M6"/>
    <mergeCell ref="C5:G5"/>
    <mergeCell ref="C6:D6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31" r:id="rId1"/>
  <colBreaks count="1" manualBreakCount="1">
    <brk id="7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30"/>
  <sheetViews>
    <sheetView showOutlineSymbols="0" view="pageBreakPreview" zoomScale="50" zoomScaleNormal="40" zoomScaleSheetLayoutView="50" zoomScalePageLayoutView="0" workbookViewId="0" topLeftCell="A13">
      <selection activeCell="O5" sqref="O5:AB29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26" width="10.625" style="1" customWidth="1"/>
    <col min="27" max="27" width="11.00390625" style="1" customWidth="1"/>
    <col min="28" max="28" width="10.875" style="1" customWidth="1"/>
    <col min="29" max="31" width="15.625" style="1" customWidth="1"/>
    <col min="32" max="32" width="1.625" style="1" customWidth="1"/>
    <col min="33" max="33" width="8.75390625" style="1" customWidth="1"/>
    <col min="34" max="16384" width="10.75390625" style="1" customWidth="1"/>
  </cols>
  <sheetData>
    <row r="1" spans="30:32" ht="54" customHeight="1">
      <c r="AD1" s="670"/>
      <c r="AE1" s="670"/>
      <c r="AF1" s="23"/>
    </row>
    <row r="2" spans="2:27" ht="54" customHeight="1">
      <c r="B2" s="2" t="s">
        <v>218</v>
      </c>
      <c r="AA2" s="3"/>
    </row>
    <row r="3" spans="2:27" ht="54" customHeight="1">
      <c r="B3" s="2"/>
      <c r="AA3" s="3"/>
    </row>
    <row r="4" spans="2:29" ht="54" customHeight="1" thickBot="1">
      <c r="B4" s="4" t="s">
        <v>131</v>
      </c>
      <c r="O4" s="38"/>
      <c r="AC4" s="6"/>
    </row>
    <row r="5" spans="2:31" ht="54" customHeight="1">
      <c r="B5" s="30"/>
      <c r="C5" s="656" t="s">
        <v>24</v>
      </c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17"/>
      <c r="O5" s="609" t="s">
        <v>275</v>
      </c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1"/>
      <c r="AC5" s="30" t="s">
        <v>118</v>
      </c>
      <c r="AD5" s="87" t="s">
        <v>119</v>
      </c>
      <c r="AE5" s="64" t="s">
        <v>120</v>
      </c>
    </row>
    <row r="6" spans="2:31" ht="54" customHeight="1">
      <c r="B6" s="9" t="s">
        <v>0</v>
      </c>
      <c r="C6" s="216" t="s">
        <v>40</v>
      </c>
      <c r="D6" s="602" t="s">
        <v>80</v>
      </c>
      <c r="E6" s="603"/>
      <c r="F6" s="603"/>
      <c r="G6" s="603"/>
      <c r="H6" s="603"/>
      <c r="I6" s="603"/>
      <c r="J6" s="608"/>
      <c r="K6" s="603" t="s">
        <v>27</v>
      </c>
      <c r="L6" s="603"/>
      <c r="M6" s="603"/>
      <c r="N6" s="54"/>
      <c r="O6" s="216" t="s">
        <v>28</v>
      </c>
      <c r="P6" s="669" t="s">
        <v>68</v>
      </c>
      <c r="Q6" s="669"/>
      <c r="R6" s="669"/>
      <c r="S6" s="669"/>
      <c r="T6" s="669"/>
      <c r="U6" s="669"/>
      <c r="V6" s="669"/>
      <c r="W6" s="669"/>
      <c r="X6" s="603" t="s">
        <v>29</v>
      </c>
      <c r="Y6" s="603"/>
      <c r="Z6" s="603"/>
      <c r="AA6" s="31" t="s">
        <v>20</v>
      </c>
      <c r="AB6" s="54"/>
      <c r="AC6" s="9" t="s">
        <v>49</v>
      </c>
      <c r="AD6" s="88" t="s">
        <v>49</v>
      </c>
      <c r="AE6" s="65" t="s">
        <v>49</v>
      </c>
    </row>
    <row r="7" spans="2:31" ht="54" customHeight="1" thickBot="1">
      <c r="B7" s="32"/>
      <c r="C7" s="99" t="s">
        <v>178</v>
      </c>
      <c r="D7" s="18" t="s">
        <v>77</v>
      </c>
      <c r="E7" s="100" t="s">
        <v>78</v>
      </c>
      <c r="F7" s="51" t="s">
        <v>110</v>
      </c>
      <c r="G7" s="21" t="s">
        <v>111</v>
      </c>
      <c r="H7" s="19" t="s">
        <v>179</v>
      </c>
      <c r="I7" s="19" t="s">
        <v>180</v>
      </c>
      <c r="J7" s="101" t="s">
        <v>181</v>
      </c>
      <c r="K7" s="19" t="s">
        <v>79</v>
      </c>
      <c r="L7" s="179" t="s">
        <v>182</v>
      </c>
      <c r="M7" s="179" t="s">
        <v>183</v>
      </c>
      <c r="N7" s="15" t="s">
        <v>26</v>
      </c>
      <c r="O7" s="579" t="s">
        <v>81</v>
      </c>
      <c r="P7" s="10" t="s">
        <v>184</v>
      </c>
      <c r="Q7" s="102" t="s">
        <v>82</v>
      </c>
      <c r="R7" s="13" t="s">
        <v>83</v>
      </c>
      <c r="S7" s="18" t="s">
        <v>185</v>
      </c>
      <c r="T7" s="20" t="s">
        <v>214</v>
      </c>
      <c r="U7" s="20" t="s">
        <v>215</v>
      </c>
      <c r="V7" s="18" t="s">
        <v>57</v>
      </c>
      <c r="W7" s="18" t="s">
        <v>44</v>
      </c>
      <c r="X7" s="36" t="s">
        <v>58</v>
      </c>
      <c r="Y7" s="36" t="s">
        <v>123</v>
      </c>
      <c r="Z7" s="76" t="s">
        <v>217</v>
      </c>
      <c r="AA7" s="180" t="s">
        <v>137</v>
      </c>
      <c r="AB7" s="178" t="s">
        <v>6</v>
      </c>
      <c r="AC7" s="37" t="s">
        <v>148</v>
      </c>
      <c r="AD7" s="89" t="s">
        <v>149</v>
      </c>
      <c r="AE7" s="66" t="s">
        <v>149</v>
      </c>
    </row>
    <row r="8" spans="1:31" ht="54" customHeight="1">
      <c r="A8" s="90"/>
      <c r="B8" s="191" t="s">
        <v>234</v>
      </c>
      <c r="C8" s="116"/>
      <c r="D8" s="117"/>
      <c r="E8" s="117">
        <v>0.91</v>
      </c>
      <c r="F8" s="117"/>
      <c r="G8" s="117"/>
      <c r="H8" s="117"/>
      <c r="I8" s="117"/>
      <c r="J8" s="117"/>
      <c r="K8" s="117"/>
      <c r="L8" s="139"/>
      <c r="M8" s="139"/>
      <c r="N8" s="119">
        <f aca="true" t="shared" si="0" ref="N8:N17">SUM(C8:M8)</f>
        <v>0.91</v>
      </c>
      <c r="O8" s="116">
        <v>0.08</v>
      </c>
      <c r="P8" s="139"/>
      <c r="Q8" s="117"/>
      <c r="R8" s="139"/>
      <c r="S8" s="117">
        <v>0.5</v>
      </c>
      <c r="T8" s="117">
        <v>0.03</v>
      </c>
      <c r="U8" s="117"/>
      <c r="V8" s="117"/>
      <c r="W8" s="117"/>
      <c r="X8" s="117"/>
      <c r="Y8" s="117"/>
      <c r="Z8" s="117"/>
      <c r="AA8" s="117"/>
      <c r="AB8" s="119">
        <f aca="true" t="shared" si="1" ref="AB8:AB17">SUM(O8:AA8)</f>
        <v>0.61</v>
      </c>
      <c r="AC8" s="147">
        <f>N8+AB8</f>
        <v>1.52</v>
      </c>
      <c r="AD8" s="143">
        <v>7.4</v>
      </c>
      <c r="AE8" s="122">
        <v>6.661</v>
      </c>
    </row>
    <row r="9" spans="1:31" ht="54" customHeight="1">
      <c r="A9" s="90"/>
      <c r="B9" s="98" t="s">
        <v>228</v>
      </c>
      <c r="C9" s="110"/>
      <c r="D9" s="111"/>
      <c r="E9" s="111"/>
      <c r="F9" s="111"/>
      <c r="G9" s="111"/>
      <c r="H9" s="111"/>
      <c r="I9" s="111"/>
      <c r="J9" s="111"/>
      <c r="K9" s="111"/>
      <c r="L9" s="138"/>
      <c r="M9" s="138"/>
      <c r="N9" s="113">
        <f t="shared" si="0"/>
        <v>0</v>
      </c>
      <c r="O9" s="110"/>
      <c r="P9" s="138"/>
      <c r="Q9" s="111"/>
      <c r="R9" s="138"/>
      <c r="S9" s="111"/>
      <c r="T9" s="111"/>
      <c r="U9" s="111"/>
      <c r="V9" s="111"/>
      <c r="W9" s="111"/>
      <c r="X9" s="111"/>
      <c r="Y9" s="111"/>
      <c r="Z9" s="111"/>
      <c r="AA9" s="111">
        <v>0.1</v>
      </c>
      <c r="AB9" s="113">
        <f t="shared" si="1"/>
        <v>0.1</v>
      </c>
      <c r="AC9" s="141">
        <f>N9+AB9</f>
        <v>0.1</v>
      </c>
      <c r="AD9" s="142">
        <v>1</v>
      </c>
      <c r="AE9" s="115">
        <v>1</v>
      </c>
    </row>
    <row r="10" spans="2:31" ht="54" customHeight="1" thickBot="1">
      <c r="B10" s="22" t="s">
        <v>277</v>
      </c>
      <c r="C10" s="131">
        <f aca="true" t="shared" si="2" ref="C10:M10">SUM(C8:C9)</f>
        <v>0</v>
      </c>
      <c r="D10" s="129">
        <f t="shared" si="2"/>
        <v>0</v>
      </c>
      <c r="E10" s="129">
        <f t="shared" si="2"/>
        <v>0.91</v>
      </c>
      <c r="F10" s="129">
        <f t="shared" si="2"/>
        <v>0</v>
      </c>
      <c r="G10" s="129">
        <f t="shared" si="2"/>
        <v>0</v>
      </c>
      <c r="H10" s="129">
        <f t="shared" si="2"/>
        <v>0</v>
      </c>
      <c r="I10" s="129">
        <f t="shared" si="2"/>
        <v>0</v>
      </c>
      <c r="J10" s="129">
        <f t="shared" si="2"/>
        <v>0</v>
      </c>
      <c r="K10" s="129">
        <f t="shared" si="2"/>
        <v>0</v>
      </c>
      <c r="L10" s="129">
        <f t="shared" si="2"/>
        <v>0</v>
      </c>
      <c r="M10" s="129">
        <f t="shared" si="2"/>
        <v>0</v>
      </c>
      <c r="N10" s="137">
        <f t="shared" si="0"/>
        <v>0.91</v>
      </c>
      <c r="O10" s="131">
        <f aca="true" t="shared" si="3" ref="O10:AA10">SUM(O8:O9)</f>
        <v>0.08</v>
      </c>
      <c r="P10" s="129">
        <f t="shared" si="3"/>
        <v>0</v>
      </c>
      <c r="Q10" s="129">
        <f t="shared" si="3"/>
        <v>0</v>
      </c>
      <c r="R10" s="129">
        <f t="shared" si="3"/>
        <v>0</v>
      </c>
      <c r="S10" s="129">
        <f t="shared" si="3"/>
        <v>0.5</v>
      </c>
      <c r="T10" s="129">
        <f t="shared" si="3"/>
        <v>0.03</v>
      </c>
      <c r="U10" s="129">
        <f t="shared" si="3"/>
        <v>0</v>
      </c>
      <c r="V10" s="129">
        <f t="shared" si="3"/>
        <v>0</v>
      </c>
      <c r="W10" s="129">
        <f t="shared" si="3"/>
        <v>0</v>
      </c>
      <c r="X10" s="129">
        <f t="shared" si="3"/>
        <v>0</v>
      </c>
      <c r="Y10" s="129">
        <f t="shared" si="3"/>
        <v>0</v>
      </c>
      <c r="Z10" s="129">
        <f t="shared" si="3"/>
        <v>0</v>
      </c>
      <c r="AA10" s="129">
        <f t="shared" si="3"/>
        <v>0.1</v>
      </c>
      <c r="AB10" s="137">
        <f t="shared" si="1"/>
        <v>0.71</v>
      </c>
      <c r="AC10" s="192">
        <f>SUM(AC8:AC9)</f>
        <v>1.62</v>
      </c>
      <c r="AD10" s="508">
        <f>SUM(AD8:AD9)</f>
        <v>8.4</v>
      </c>
      <c r="AE10" s="192">
        <f>SUM(AE8:AE9)</f>
        <v>7.661</v>
      </c>
    </row>
    <row r="11" spans="1:31" ht="54" customHeight="1">
      <c r="A11" s="90"/>
      <c r="B11" s="98" t="s">
        <v>238</v>
      </c>
      <c r="C11" s="110">
        <v>0.17</v>
      </c>
      <c r="D11" s="111"/>
      <c r="E11" s="111">
        <v>0.93</v>
      </c>
      <c r="F11" s="111"/>
      <c r="G11" s="111"/>
      <c r="H11" s="111">
        <v>0.11</v>
      </c>
      <c r="I11" s="111"/>
      <c r="J11" s="111"/>
      <c r="K11" s="111"/>
      <c r="L11" s="138"/>
      <c r="M11" s="138">
        <v>0.5</v>
      </c>
      <c r="N11" s="113">
        <f t="shared" si="0"/>
        <v>1.7100000000000002</v>
      </c>
      <c r="O11" s="110"/>
      <c r="P11" s="138">
        <v>0.2</v>
      </c>
      <c r="Q11" s="111"/>
      <c r="R11" s="138"/>
      <c r="S11" s="111"/>
      <c r="T11" s="111"/>
      <c r="U11" s="111"/>
      <c r="V11" s="111"/>
      <c r="W11" s="111"/>
      <c r="X11" s="111"/>
      <c r="Y11" s="111"/>
      <c r="Z11" s="111"/>
      <c r="AA11" s="111">
        <v>0.18</v>
      </c>
      <c r="AB11" s="113">
        <f t="shared" si="1"/>
        <v>0.38</v>
      </c>
      <c r="AC11" s="141">
        <f aca="true" t="shared" si="4" ref="AC11:AC17">N11+AB11</f>
        <v>2.0900000000000003</v>
      </c>
      <c r="AD11" s="142">
        <v>16.9</v>
      </c>
      <c r="AE11" s="115">
        <v>16.9</v>
      </c>
    </row>
    <row r="12" spans="1:31" ht="54" customHeight="1">
      <c r="A12" s="90"/>
      <c r="B12" s="103" t="s">
        <v>241</v>
      </c>
      <c r="C12" s="110"/>
      <c r="D12" s="111">
        <v>10.2</v>
      </c>
      <c r="E12" s="111"/>
      <c r="F12" s="111"/>
      <c r="G12" s="111"/>
      <c r="H12" s="111"/>
      <c r="I12" s="111"/>
      <c r="J12" s="111"/>
      <c r="K12" s="111">
        <v>5</v>
      </c>
      <c r="L12" s="138"/>
      <c r="M12" s="138"/>
      <c r="N12" s="113">
        <f t="shared" si="0"/>
        <v>15.2</v>
      </c>
      <c r="O12" s="110">
        <v>2.5</v>
      </c>
      <c r="P12" s="138"/>
      <c r="Q12" s="111">
        <v>1.3</v>
      </c>
      <c r="R12" s="138"/>
      <c r="S12" s="111">
        <v>4.8</v>
      </c>
      <c r="T12" s="111">
        <v>3.5</v>
      </c>
      <c r="U12" s="111"/>
      <c r="V12" s="111"/>
      <c r="W12" s="111"/>
      <c r="X12" s="111"/>
      <c r="Y12" s="111"/>
      <c r="Z12" s="111"/>
      <c r="AA12" s="111"/>
      <c r="AB12" s="113">
        <f t="shared" si="1"/>
        <v>12.1</v>
      </c>
      <c r="AC12" s="141">
        <f t="shared" si="4"/>
        <v>27.299999999999997</v>
      </c>
      <c r="AD12" s="142">
        <v>273</v>
      </c>
      <c r="AE12" s="115">
        <v>247</v>
      </c>
    </row>
    <row r="13" spans="1:31" ht="54" customHeight="1">
      <c r="A13" s="90"/>
      <c r="B13" s="98" t="s">
        <v>237</v>
      </c>
      <c r="C13" s="110">
        <v>0.195</v>
      </c>
      <c r="D13" s="111"/>
      <c r="E13" s="111">
        <v>1.935</v>
      </c>
      <c r="F13" s="111"/>
      <c r="G13" s="111"/>
      <c r="H13" s="111"/>
      <c r="I13" s="111"/>
      <c r="J13" s="111"/>
      <c r="K13" s="111"/>
      <c r="L13" s="138">
        <v>1.306</v>
      </c>
      <c r="M13" s="138"/>
      <c r="N13" s="113">
        <f t="shared" si="0"/>
        <v>3.436</v>
      </c>
      <c r="O13" s="110"/>
      <c r="P13" s="138">
        <v>0.945</v>
      </c>
      <c r="Q13" s="111"/>
      <c r="R13" s="138"/>
      <c r="S13" s="111">
        <v>0.453</v>
      </c>
      <c r="T13" s="111">
        <v>1.349</v>
      </c>
      <c r="U13" s="111"/>
      <c r="V13" s="111"/>
      <c r="W13" s="111"/>
      <c r="X13" s="111"/>
      <c r="Y13" s="111"/>
      <c r="Z13" s="111"/>
      <c r="AA13" s="111"/>
      <c r="AB13" s="113">
        <f t="shared" si="1"/>
        <v>2.747</v>
      </c>
      <c r="AC13" s="141">
        <f t="shared" si="4"/>
        <v>6.183</v>
      </c>
      <c r="AD13" s="142">
        <v>64.848</v>
      </c>
      <c r="AE13" s="115">
        <v>64.848</v>
      </c>
    </row>
    <row r="14" spans="2:31" ht="54" customHeight="1" thickBot="1">
      <c r="B14" s="22" t="s">
        <v>278</v>
      </c>
      <c r="C14" s="131">
        <f aca="true" t="shared" si="5" ref="C14:M14">SUM(C11:C13)</f>
        <v>0.365</v>
      </c>
      <c r="D14" s="129">
        <f t="shared" si="5"/>
        <v>10.2</v>
      </c>
      <c r="E14" s="129">
        <f t="shared" si="5"/>
        <v>2.865</v>
      </c>
      <c r="F14" s="129">
        <f t="shared" si="5"/>
        <v>0</v>
      </c>
      <c r="G14" s="129">
        <f t="shared" si="5"/>
        <v>0</v>
      </c>
      <c r="H14" s="129">
        <f t="shared" si="5"/>
        <v>0.11</v>
      </c>
      <c r="I14" s="129">
        <f t="shared" si="5"/>
        <v>0</v>
      </c>
      <c r="J14" s="129">
        <f t="shared" si="5"/>
        <v>0</v>
      </c>
      <c r="K14" s="129">
        <f t="shared" si="5"/>
        <v>5</v>
      </c>
      <c r="L14" s="129">
        <f t="shared" si="5"/>
        <v>1.306</v>
      </c>
      <c r="M14" s="129">
        <f t="shared" si="5"/>
        <v>0.5</v>
      </c>
      <c r="N14" s="137">
        <f t="shared" si="0"/>
        <v>20.346</v>
      </c>
      <c r="O14" s="131">
        <f aca="true" t="shared" si="6" ref="O14:AA14">SUM(O11:O13)</f>
        <v>2.5</v>
      </c>
      <c r="P14" s="129">
        <f t="shared" si="6"/>
        <v>1.145</v>
      </c>
      <c r="Q14" s="129">
        <f t="shared" si="6"/>
        <v>1.3</v>
      </c>
      <c r="R14" s="129">
        <f t="shared" si="6"/>
        <v>0</v>
      </c>
      <c r="S14" s="129">
        <f t="shared" si="6"/>
        <v>5.253</v>
      </c>
      <c r="T14" s="129">
        <f t="shared" si="6"/>
        <v>4.849</v>
      </c>
      <c r="U14" s="129">
        <f t="shared" si="6"/>
        <v>0</v>
      </c>
      <c r="V14" s="129">
        <f t="shared" si="6"/>
        <v>0</v>
      </c>
      <c r="W14" s="129">
        <f t="shared" si="6"/>
        <v>0</v>
      </c>
      <c r="X14" s="129">
        <f t="shared" si="6"/>
        <v>0</v>
      </c>
      <c r="Y14" s="129">
        <f t="shared" si="6"/>
        <v>0</v>
      </c>
      <c r="Z14" s="129">
        <f t="shared" si="6"/>
        <v>0</v>
      </c>
      <c r="AA14" s="129">
        <f t="shared" si="6"/>
        <v>0.18</v>
      </c>
      <c r="AB14" s="137">
        <f t="shared" si="1"/>
        <v>15.227</v>
      </c>
      <c r="AC14" s="148">
        <f t="shared" si="4"/>
        <v>35.573</v>
      </c>
      <c r="AD14" s="495">
        <f>SUM(AD11:AD13)</f>
        <v>354.748</v>
      </c>
      <c r="AE14" s="148">
        <f>SUM(AE11:AE13)</f>
        <v>328.748</v>
      </c>
    </row>
    <row r="15" spans="1:31" ht="54" customHeight="1">
      <c r="A15" s="90"/>
      <c r="B15" s="98" t="s">
        <v>244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38"/>
      <c r="M15" s="138"/>
      <c r="N15" s="113">
        <f t="shared" si="0"/>
        <v>0</v>
      </c>
      <c r="O15" s="110"/>
      <c r="P15" s="138"/>
      <c r="Q15" s="111"/>
      <c r="R15" s="138"/>
      <c r="S15" s="111"/>
      <c r="T15" s="111"/>
      <c r="U15" s="111"/>
      <c r="V15" s="111"/>
      <c r="W15" s="111"/>
      <c r="X15" s="111"/>
      <c r="Y15" s="111"/>
      <c r="Z15" s="111"/>
      <c r="AA15" s="111">
        <v>0.3</v>
      </c>
      <c r="AB15" s="113">
        <f t="shared" si="1"/>
        <v>0.3</v>
      </c>
      <c r="AC15" s="141">
        <f t="shared" si="4"/>
        <v>0.3</v>
      </c>
      <c r="AD15" s="142" t="s">
        <v>252</v>
      </c>
      <c r="AE15" s="115" t="s">
        <v>252</v>
      </c>
    </row>
    <row r="16" spans="1:31" ht="54" customHeight="1">
      <c r="A16" s="78"/>
      <c r="B16" s="98" t="s">
        <v>247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38"/>
      <c r="M16" s="138"/>
      <c r="N16" s="113">
        <f t="shared" si="0"/>
        <v>0</v>
      </c>
      <c r="O16" s="110"/>
      <c r="P16" s="138"/>
      <c r="Q16" s="111"/>
      <c r="R16" s="138"/>
      <c r="S16" s="111"/>
      <c r="T16" s="111"/>
      <c r="U16" s="111"/>
      <c r="V16" s="111"/>
      <c r="W16" s="111"/>
      <c r="X16" s="111"/>
      <c r="Y16" s="111"/>
      <c r="Z16" s="111"/>
      <c r="AA16" s="111">
        <v>0.1</v>
      </c>
      <c r="AB16" s="113">
        <f t="shared" si="1"/>
        <v>0.1</v>
      </c>
      <c r="AC16" s="141">
        <f t="shared" si="4"/>
        <v>0.1</v>
      </c>
      <c r="AD16" s="142">
        <v>1</v>
      </c>
      <c r="AE16" s="115">
        <v>0.8</v>
      </c>
    </row>
    <row r="17" spans="1:31" ht="54" customHeight="1">
      <c r="A17" s="78"/>
      <c r="B17" s="98" t="s">
        <v>254</v>
      </c>
      <c r="C17" s="110"/>
      <c r="D17" s="111"/>
      <c r="E17" s="111"/>
      <c r="F17" s="111"/>
      <c r="G17" s="111"/>
      <c r="H17" s="111"/>
      <c r="I17" s="111"/>
      <c r="J17" s="111"/>
      <c r="K17" s="111"/>
      <c r="L17" s="138"/>
      <c r="M17" s="138"/>
      <c r="N17" s="113">
        <f t="shared" si="0"/>
        <v>0</v>
      </c>
      <c r="O17" s="110"/>
      <c r="P17" s="138"/>
      <c r="Q17" s="111"/>
      <c r="R17" s="138"/>
      <c r="S17" s="111"/>
      <c r="T17" s="111"/>
      <c r="U17" s="111"/>
      <c r="V17" s="111"/>
      <c r="W17" s="111"/>
      <c r="X17" s="111">
        <v>1</v>
      </c>
      <c r="Y17" s="111"/>
      <c r="Z17" s="111"/>
      <c r="AA17" s="111"/>
      <c r="AB17" s="113">
        <f t="shared" si="1"/>
        <v>1</v>
      </c>
      <c r="AC17" s="141">
        <f t="shared" si="4"/>
        <v>1</v>
      </c>
      <c r="AD17" s="142">
        <v>1.8</v>
      </c>
      <c r="AE17" s="115">
        <v>1.6</v>
      </c>
    </row>
    <row r="18" spans="2:31" ht="54" customHeight="1" thickBot="1">
      <c r="B18" s="22" t="s">
        <v>282</v>
      </c>
      <c r="C18" s="495">
        <f aca="true" t="shared" si="7" ref="C18:N18">SUM(C15:C17)</f>
        <v>0</v>
      </c>
      <c r="D18" s="129">
        <f t="shared" si="7"/>
        <v>0</v>
      </c>
      <c r="E18" s="129">
        <f t="shared" si="7"/>
        <v>0</v>
      </c>
      <c r="F18" s="129">
        <f t="shared" si="7"/>
        <v>0</v>
      </c>
      <c r="G18" s="129">
        <f t="shared" si="7"/>
        <v>0</v>
      </c>
      <c r="H18" s="129">
        <f t="shared" si="7"/>
        <v>0</v>
      </c>
      <c r="I18" s="129">
        <f t="shared" si="7"/>
        <v>0</v>
      </c>
      <c r="J18" s="129">
        <f t="shared" si="7"/>
        <v>0</v>
      </c>
      <c r="K18" s="129">
        <f t="shared" si="7"/>
        <v>0</v>
      </c>
      <c r="L18" s="129">
        <f t="shared" si="7"/>
        <v>0</v>
      </c>
      <c r="M18" s="129">
        <f t="shared" si="7"/>
        <v>0</v>
      </c>
      <c r="N18" s="137">
        <f t="shared" si="7"/>
        <v>0</v>
      </c>
      <c r="O18" s="131">
        <f aca="true" t="shared" si="8" ref="O18:AA18">SUM(O15:O17)</f>
        <v>0</v>
      </c>
      <c r="P18" s="128">
        <f t="shared" si="8"/>
        <v>0</v>
      </c>
      <c r="Q18" s="128">
        <f t="shared" si="8"/>
        <v>0</v>
      </c>
      <c r="R18" s="128">
        <f t="shared" si="8"/>
        <v>0</v>
      </c>
      <c r="S18" s="128">
        <f t="shared" si="8"/>
        <v>0</v>
      </c>
      <c r="T18" s="128">
        <f t="shared" si="8"/>
        <v>0</v>
      </c>
      <c r="U18" s="128">
        <f t="shared" si="8"/>
        <v>0</v>
      </c>
      <c r="V18" s="128">
        <f t="shared" si="8"/>
        <v>0</v>
      </c>
      <c r="W18" s="128">
        <f t="shared" si="8"/>
        <v>0</v>
      </c>
      <c r="X18" s="128">
        <f t="shared" si="8"/>
        <v>1</v>
      </c>
      <c r="Y18" s="128">
        <f t="shared" si="8"/>
        <v>0</v>
      </c>
      <c r="Z18" s="128">
        <f t="shared" si="8"/>
        <v>0</v>
      </c>
      <c r="AA18" s="128">
        <f t="shared" si="8"/>
        <v>0.4</v>
      </c>
      <c r="AB18" s="137">
        <f>SUM(AB15:AB17)</f>
        <v>1.4</v>
      </c>
      <c r="AC18" s="148">
        <f>SUM(AC15:AC17)</f>
        <v>1.4</v>
      </c>
      <c r="AD18" s="149">
        <f>SUM(AD15:AD17)</f>
        <v>2.8</v>
      </c>
      <c r="AE18" s="148">
        <f>SUM(AE15:AE17)</f>
        <v>2.4000000000000004</v>
      </c>
    </row>
    <row r="19" spans="1:31" ht="54" customHeight="1">
      <c r="A19" s="90"/>
      <c r="B19" s="98" t="s">
        <v>220</v>
      </c>
      <c r="C19" s="110"/>
      <c r="D19" s="111"/>
      <c r="E19" s="111">
        <v>1.3</v>
      </c>
      <c r="F19" s="111">
        <v>0.1</v>
      </c>
      <c r="G19" s="111"/>
      <c r="H19" s="111">
        <v>0.2</v>
      </c>
      <c r="I19" s="111"/>
      <c r="J19" s="111">
        <v>0.1</v>
      </c>
      <c r="K19" s="111"/>
      <c r="L19" s="138"/>
      <c r="M19" s="138"/>
      <c r="N19" s="113">
        <f aca="true" t="shared" si="9" ref="N19:N27">SUM(C19:M19)</f>
        <v>1.7000000000000002</v>
      </c>
      <c r="O19" s="110"/>
      <c r="P19" s="138">
        <v>0.1</v>
      </c>
      <c r="Q19" s="111"/>
      <c r="R19" s="138"/>
      <c r="S19" s="111"/>
      <c r="T19" s="111"/>
      <c r="U19" s="111"/>
      <c r="V19" s="111"/>
      <c r="W19" s="111"/>
      <c r="X19" s="111"/>
      <c r="Y19" s="111"/>
      <c r="Z19" s="111"/>
      <c r="AA19" s="111"/>
      <c r="AB19" s="113">
        <f aca="true" t="shared" si="10" ref="AB19:AB27">SUM(O19:AA19)</f>
        <v>0.1</v>
      </c>
      <c r="AC19" s="141">
        <f>N19+AB19</f>
        <v>1.8000000000000003</v>
      </c>
      <c r="AD19" s="142">
        <v>20</v>
      </c>
      <c r="AE19" s="115">
        <v>20</v>
      </c>
    </row>
    <row r="20" spans="1:31" ht="54" customHeight="1">
      <c r="A20" s="90"/>
      <c r="B20" s="98" t="s">
        <v>223</v>
      </c>
      <c r="C20" s="110"/>
      <c r="D20" s="111"/>
      <c r="E20" s="111">
        <v>2.6</v>
      </c>
      <c r="F20" s="111">
        <v>0.3</v>
      </c>
      <c r="G20" s="111"/>
      <c r="H20" s="111">
        <v>0.1</v>
      </c>
      <c r="I20" s="111"/>
      <c r="J20" s="111">
        <v>0.7</v>
      </c>
      <c r="K20" s="111"/>
      <c r="L20" s="138"/>
      <c r="M20" s="138"/>
      <c r="N20" s="113">
        <f t="shared" si="9"/>
        <v>3.7</v>
      </c>
      <c r="O20" s="110"/>
      <c r="P20" s="138">
        <v>0.1</v>
      </c>
      <c r="Q20" s="111"/>
      <c r="R20" s="138"/>
      <c r="S20" s="111"/>
      <c r="T20" s="111"/>
      <c r="U20" s="111"/>
      <c r="V20" s="111"/>
      <c r="W20" s="111"/>
      <c r="X20" s="111"/>
      <c r="Y20" s="111"/>
      <c r="Z20" s="111"/>
      <c r="AA20" s="111"/>
      <c r="AB20" s="113">
        <f t="shared" si="10"/>
        <v>0.1</v>
      </c>
      <c r="AC20" s="141">
        <f>N20+AB20</f>
        <v>3.8000000000000003</v>
      </c>
      <c r="AD20" s="142">
        <v>46</v>
      </c>
      <c r="AE20" s="115">
        <v>46</v>
      </c>
    </row>
    <row r="21" spans="1:31" ht="54" customHeight="1">
      <c r="A21" s="90"/>
      <c r="B21" s="98" t="s">
        <v>221</v>
      </c>
      <c r="C21" s="496">
        <v>0.45</v>
      </c>
      <c r="D21" s="111"/>
      <c r="E21" s="111">
        <v>0.2</v>
      </c>
      <c r="F21" s="111"/>
      <c r="G21" s="111"/>
      <c r="H21" s="111"/>
      <c r="I21" s="111"/>
      <c r="J21" s="111"/>
      <c r="K21" s="111"/>
      <c r="L21" s="138"/>
      <c r="M21" s="138"/>
      <c r="N21" s="113">
        <f t="shared" si="9"/>
        <v>0.65</v>
      </c>
      <c r="O21" s="110"/>
      <c r="P21" s="138">
        <v>0.07</v>
      </c>
      <c r="Q21" s="111"/>
      <c r="R21" s="138"/>
      <c r="S21" s="111"/>
      <c r="T21" s="111"/>
      <c r="U21" s="111"/>
      <c r="V21" s="111"/>
      <c r="W21" s="111"/>
      <c r="X21" s="111"/>
      <c r="Y21" s="111"/>
      <c r="Z21" s="111"/>
      <c r="AA21" s="111"/>
      <c r="AB21" s="113">
        <f t="shared" si="10"/>
        <v>0.07</v>
      </c>
      <c r="AC21" s="141">
        <v>0.72</v>
      </c>
      <c r="AD21" s="142">
        <v>6.1</v>
      </c>
      <c r="AE21" s="115">
        <v>6.1</v>
      </c>
    </row>
    <row r="22" spans="1:31" ht="54" customHeight="1">
      <c r="A22" s="90"/>
      <c r="B22" s="84" t="s">
        <v>224</v>
      </c>
      <c r="C22" s="116"/>
      <c r="D22" s="117"/>
      <c r="E22" s="117">
        <v>5.3</v>
      </c>
      <c r="F22" s="117">
        <v>0.4</v>
      </c>
      <c r="G22" s="117"/>
      <c r="H22" s="117">
        <v>0.4</v>
      </c>
      <c r="I22" s="117"/>
      <c r="J22" s="117">
        <v>1.1</v>
      </c>
      <c r="K22" s="117"/>
      <c r="L22" s="139"/>
      <c r="M22" s="139"/>
      <c r="N22" s="113">
        <f t="shared" si="9"/>
        <v>7.200000000000001</v>
      </c>
      <c r="O22" s="116"/>
      <c r="P22" s="139">
        <v>0.2</v>
      </c>
      <c r="Q22" s="117"/>
      <c r="R22" s="139"/>
      <c r="S22" s="117">
        <v>0.1</v>
      </c>
      <c r="T22" s="117"/>
      <c r="U22" s="117"/>
      <c r="V22" s="117"/>
      <c r="W22" s="117"/>
      <c r="X22" s="117"/>
      <c r="Y22" s="117"/>
      <c r="Z22" s="117"/>
      <c r="AA22" s="117">
        <v>0.5</v>
      </c>
      <c r="AB22" s="119">
        <f t="shared" si="10"/>
        <v>0.8</v>
      </c>
      <c r="AC22" s="147">
        <f>N22+AB22</f>
        <v>8.000000000000002</v>
      </c>
      <c r="AD22" s="143">
        <v>86</v>
      </c>
      <c r="AE22" s="122">
        <v>86</v>
      </c>
    </row>
    <row r="23" spans="2:31" ht="54" customHeight="1" thickBot="1">
      <c r="B23" s="22" t="s">
        <v>280</v>
      </c>
      <c r="C23" s="131">
        <f aca="true" t="shared" si="11" ref="C23:M23">SUM(C19:C22)</f>
        <v>0.45</v>
      </c>
      <c r="D23" s="129">
        <f t="shared" si="11"/>
        <v>0</v>
      </c>
      <c r="E23" s="129">
        <f t="shared" si="11"/>
        <v>9.4</v>
      </c>
      <c r="F23" s="129">
        <f t="shared" si="11"/>
        <v>0.8</v>
      </c>
      <c r="G23" s="129">
        <f t="shared" si="11"/>
        <v>0</v>
      </c>
      <c r="H23" s="129">
        <f t="shared" si="11"/>
        <v>0.7000000000000001</v>
      </c>
      <c r="I23" s="129">
        <f t="shared" si="11"/>
        <v>0</v>
      </c>
      <c r="J23" s="129">
        <f t="shared" si="11"/>
        <v>1.9</v>
      </c>
      <c r="K23" s="129">
        <f t="shared" si="11"/>
        <v>0</v>
      </c>
      <c r="L23" s="129">
        <f t="shared" si="11"/>
        <v>0</v>
      </c>
      <c r="M23" s="129">
        <f t="shared" si="11"/>
        <v>0</v>
      </c>
      <c r="N23" s="137">
        <f t="shared" si="9"/>
        <v>13.25</v>
      </c>
      <c r="O23" s="131">
        <f aca="true" t="shared" si="12" ref="O23:AA23">SUM(O19:O22)</f>
        <v>0</v>
      </c>
      <c r="P23" s="129">
        <f t="shared" si="12"/>
        <v>0.47000000000000003</v>
      </c>
      <c r="Q23" s="129">
        <f t="shared" si="12"/>
        <v>0</v>
      </c>
      <c r="R23" s="129">
        <f t="shared" si="12"/>
        <v>0</v>
      </c>
      <c r="S23" s="129">
        <f t="shared" si="12"/>
        <v>0.1</v>
      </c>
      <c r="T23" s="129">
        <f t="shared" si="12"/>
        <v>0</v>
      </c>
      <c r="U23" s="129">
        <f t="shared" si="12"/>
        <v>0</v>
      </c>
      <c r="V23" s="129">
        <f t="shared" si="12"/>
        <v>0</v>
      </c>
      <c r="W23" s="129">
        <f t="shared" si="12"/>
        <v>0</v>
      </c>
      <c r="X23" s="129">
        <f t="shared" si="12"/>
        <v>0</v>
      </c>
      <c r="Y23" s="129">
        <f t="shared" si="12"/>
        <v>0</v>
      </c>
      <c r="Z23" s="129">
        <f t="shared" si="12"/>
        <v>0</v>
      </c>
      <c r="AA23" s="129">
        <f t="shared" si="12"/>
        <v>0.5</v>
      </c>
      <c r="AB23" s="137">
        <f t="shared" si="10"/>
        <v>1.07</v>
      </c>
      <c r="AC23" s="148">
        <f>SUM(AC19:AC22)</f>
        <v>14.320000000000002</v>
      </c>
      <c r="AD23" s="149">
        <f>SUM(AD19:AD22)</f>
        <v>158.1</v>
      </c>
      <c r="AE23" s="148">
        <f>SUM(AE19:AE22)</f>
        <v>158.1</v>
      </c>
    </row>
    <row r="24" spans="2:31" ht="54" customHeight="1">
      <c r="B24" s="75" t="s">
        <v>263</v>
      </c>
      <c r="C24" s="497">
        <v>0.2</v>
      </c>
      <c r="D24" s="498"/>
      <c r="E24" s="499">
        <v>0.5</v>
      </c>
      <c r="F24" s="500">
        <v>0.1</v>
      </c>
      <c r="G24" s="501">
        <v>0.1</v>
      </c>
      <c r="H24" s="502"/>
      <c r="I24" s="502">
        <v>0.2</v>
      </c>
      <c r="J24" s="503"/>
      <c r="K24" s="502">
        <v>0.2</v>
      </c>
      <c r="L24" s="504">
        <v>2</v>
      </c>
      <c r="M24" s="504">
        <v>0.5</v>
      </c>
      <c r="N24" s="119">
        <f t="shared" si="9"/>
        <v>3.8</v>
      </c>
      <c r="O24" s="580"/>
      <c r="P24" s="139">
        <v>3</v>
      </c>
      <c r="Q24" s="505"/>
      <c r="R24" s="139">
        <v>0.2</v>
      </c>
      <c r="S24" s="498"/>
      <c r="T24" s="117">
        <v>2.5</v>
      </c>
      <c r="U24" s="506"/>
      <c r="V24" s="498"/>
      <c r="W24" s="498"/>
      <c r="X24" s="502"/>
      <c r="Y24" s="502">
        <v>0.1</v>
      </c>
      <c r="Z24" s="500"/>
      <c r="AA24" s="507"/>
      <c r="AB24" s="119">
        <f t="shared" si="10"/>
        <v>5.8</v>
      </c>
      <c r="AC24" s="147">
        <f>N24+AB24</f>
        <v>9.6</v>
      </c>
      <c r="AD24" s="143">
        <v>56</v>
      </c>
      <c r="AE24" s="122">
        <v>33</v>
      </c>
    </row>
    <row r="25" spans="1:31" ht="54" customHeight="1">
      <c r="A25" s="90"/>
      <c r="B25" s="84" t="s">
        <v>262</v>
      </c>
      <c r="C25" s="116"/>
      <c r="D25" s="117"/>
      <c r="E25" s="117"/>
      <c r="F25" s="117"/>
      <c r="G25" s="117"/>
      <c r="H25" s="117"/>
      <c r="I25" s="117"/>
      <c r="J25" s="117"/>
      <c r="K25" s="117"/>
      <c r="L25" s="139"/>
      <c r="M25" s="139"/>
      <c r="N25" s="119">
        <f t="shared" si="9"/>
        <v>0</v>
      </c>
      <c r="O25" s="116"/>
      <c r="P25" s="139">
        <v>0.3</v>
      </c>
      <c r="Q25" s="117"/>
      <c r="R25" s="139">
        <v>0.1</v>
      </c>
      <c r="S25" s="117"/>
      <c r="T25" s="117">
        <v>0.3</v>
      </c>
      <c r="U25" s="117"/>
      <c r="V25" s="117"/>
      <c r="W25" s="117"/>
      <c r="X25" s="117"/>
      <c r="Y25" s="117"/>
      <c r="Z25" s="117"/>
      <c r="AA25" s="117"/>
      <c r="AB25" s="119">
        <f t="shared" si="10"/>
        <v>0.7</v>
      </c>
      <c r="AC25" s="147">
        <f>N25+AB25</f>
        <v>0.7</v>
      </c>
      <c r="AD25" s="143">
        <v>2.2</v>
      </c>
      <c r="AE25" s="122">
        <v>2.2</v>
      </c>
    </row>
    <row r="26" spans="1:31" ht="54" customHeight="1">
      <c r="A26" s="90"/>
      <c r="B26" s="84" t="s">
        <v>264</v>
      </c>
      <c r="C26" s="116"/>
      <c r="D26" s="117"/>
      <c r="E26" s="117">
        <v>0.1</v>
      </c>
      <c r="F26" s="117"/>
      <c r="G26" s="117"/>
      <c r="H26" s="117"/>
      <c r="I26" s="117"/>
      <c r="J26" s="117"/>
      <c r="K26" s="117"/>
      <c r="L26" s="139"/>
      <c r="M26" s="139"/>
      <c r="N26" s="119">
        <f t="shared" si="9"/>
        <v>0.1</v>
      </c>
      <c r="O26" s="116"/>
      <c r="P26" s="139">
        <v>0.1</v>
      </c>
      <c r="Q26" s="117"/>
      <c r="R26" s="139">
        <v>0.1</v>
      </c>
      <c r="S26" s="117"/>
      <c r="T26" s="117"/>
      <c r="U26" s="117"/>
      <c r="V26" s="117">
        <v>0.1</v>
      </c>
      <c r="W26" s="117">
        <v>0.1</v>
      </c>
      <c r="X26" s="117"/>
      <c r="Y26" s="117"/>
      <c r="Z26" s="117">
        <v>0.1</v>
      </c>
      <c r="AA26" s="117"/>
      <c r="AB26" s="119">
        <f t="shared" si="10"/>
        <v>0.5</v>
      </c>
      <c r="AC26" s="147">
        <f>N26+AB26</f>
        <v>0.6</v>
      </c>
      <c r="AD26" s="143">
        <v>4</v>
      </c>
      <c r="AE26" s="122">
        <v>3</v>
      </c>
    </row>
    <row r="27" spans="1:31" ht="54" customHeight="1">
      <c r="A27" s="90"/>
      <c r="B27" s="84" t="s">
        <v>261</v>
      </c>
      <c r="C27" s="116"/>
      <c r="D27" s="117"/>
      <c r="E27" s="117"/>
      <c r="F27" s="117"/>
      <c r="G27" s="117"/>
      <c r="H27" s="117"/>
      <c r="I27" s="117"/>
      <c r="J27" s="117"/>
      <c r="K27" s="117"/>
      <c r="L27" s="139">
        <v>0.1</v>
      </c>
      <c r="M27" s="139"/>
      <c r="N27" s="119">
        <f t="shared" si="9"/>
        <v>0.1</v>
      </c>
      <c r="O27" s="116"/>
      <c r="P27" s="139">
        <v>0.1</v>
      </c>
      <c r="Q27" s="117"/>
      <c r="R27" s="139"/>
      <c r="S27" s="117"/>
      <c r="T27" s="117"/>
      <c r="U27" s="117">
        <v>0.1</v>
      </c>
      <c r="V27" s="117"/>
      <c r="W27" s="117"/>
      <c r="X27" s="117"/>
      <c r="Y27" s="117"/>
      <c r="Z27" s="117"/>
      <c r="AA27" s="117">
        <v>0.2</v>
      </c>
      <c r="AB27" s="119">
        <f t="shared" si="10"/>
        <v>0.4</v>
      </c>
      <c r="AC27" s="147">
        <f>N27+AB27</f>
        <v>0.5</v>
      </c>
      <c r="AD27" s="143" t="s">
        <v>289</v>
      </c>
      <c r="AE27" s="122" t="s">
        <v>290</v>
      </c>
    </row>
    <row r="28" spans="2:31" ht="54" customHeight="1" thickBot="1">
      <c r="B28" s="22" t="s">
        <v>281</v>
      </c>
      <c r="C28" s="131">
        <f aca="true" t="shared" si="13" ref="C28:N28">SUM(C24:C27)</f>
        <v>0.2</v>
      </c>
      <c r="D28" s="129">
        <f t="shared" si="13"/>
        <v>0</v>
      </c>
      <c r="E28" s="129">
        <f t="shared" si="13"/>
        <v>0.6</v>
      </c>
      <c r="F28" s="129">
        <f t="shared" si="13"/>
        <v>0.1</v>
      </c>
      <c r="G28" s="129">
        <f t="shared" si="13"/>
        <v>0.1</v>
      </c>
      <c r="H28" s="129">
        <f t="shared" si="13"/>
        <v>0</v>
      </c>
      <c r="I28" s="129">
        <f t="shared" si="13"/>
        <v>0.2</v>
      </c>
      <c r="J28" s="129">
        <f t="shared" si="13"/>
        <v>0</v>
      </c>
      <c r="K28" s="129">
        <f t="shared" si="13"/>
        <v>0.2</v>
      </c>
      <c r="L28" s="129">
        <f t="shared" si="13"/>
        <v>2.1</v>
      </c>
      <c r="M28" s="129">
        <f t="shared" si="13"/>
        <v>0.5</v>
      </c>
      <c r="N28" s="137">
        <f t="shared" si="13"/>
        <v>4</v>
      </c>
      <c r="O28" s="131">
        <f aca="true" t="shared" si="14" ref="O28:AE28">SUM(O24:O27)</f>
        <v>0</v>
      </c>
      <c r="P28" s="129">
        <f t="shared" si="14"/>
        <v>3.5</v>
      </c>
      <c r="Q28" s="129">
        <f t="shared" si="14"/>
        <v>0</v>
      </c>
      <c r="R28" s="129">
        <f t="shared" si="14"/>
        <v>0.4</v>
      </c>
      <c r="S28" s="129">
        <f t="shared" si="14"/>
        <v>0</v>
      </c>
      <c r="T28" s="129">
        <f t="shared" si="14"/>
        <v>2.8</v>
      </c>
      <c r="U28" s="129">
        <f t="shared" si="14"/>
        <v>0.1</v>
      </c>
      <c r="V28" s="129">
        <f t="shared" si="14"/>
        <v>0.1</v>
      </c>
      <c r="W28" s="129">
        <f t="shared" si="14"/>
        <v>0.1</v>
      </c>
      <c r="X28" s="129">
        <f t="shared" si="14"/>
        <v>0</v>
      </c>
      <c r="Y28" s="129">
        <f t="shared" si="14"/>
        <v>0.1</v>
      </c>
      <c r="Z28" s="129">
        <f t="shared" si="14"/>
        <v>0.1</v>
      </c>
      <c r="AA28" s="129">
        <f t="shared" si="14"/>
        <v>0.2</v>
      </c>
      <c r="AB28" s="137">
        <f>SUM(AB24:AB27)</f>
        <v>7.4</v>
      </c>
      <c r="AC28" s="148">
        <f t="shared" si="14"/>
        <v>11.399999999999999</v>
      </c>
      <c r="AD28" s="149">
        <f>SUM(AD24:AD27)</f>
        <v>62.2</v>
      </c>
      <c r="AE28" s="148">
        <f t="shared" si="14"/>
        <v>38.2</v>
      </c>
    </row>
    <row r="29" spans="2:31" ht="54" customHeight="1" thickBot="1">
      <c r="B29" s="22" t="s">
        <v>268</v>
      </c>
      <c r="C29" s="228">
        <f aca="true" t="shared" si="15" ref="C29:AE29">SUM(C10,C14,C18,C23,C28)</f>
        <v>1.015</v>
      </c>
      <c r="D29" s="225">
        <f t="shared" si="15"/>
        <v>10.2</v>
      </c>
      <c r="E29" s="225">
        <f t="shared" si="15"/>
        <v>13.775</v>
      </c>
      <c r="F29" s="225">
        <f t="shared" si="15"/>
        <v>0.9</v>
      </c>
      <c r="G29" s="225">
        <f t="shared" si="15"/>
        <v>0.1</v>
      </c>
      <c r="H29" s="225">
        <f t="shared" si="15"/>
        <v>0.81</v>
      </c>
      <c r="I29" s="225">
        <f t="shared" si="15"/>
        <v>0.2</v>
      </c>
      <c r="J29" s="225">
        <f t="shared" si="15"/>
        <v>1.9</v>
      </c>
      <c r="K29" s="225">
        <f t="shared" si="15"/>
        <v>5.2</v>
      </c>
      <c r="L29" s="225">
        <f t="shared" si="15"/>
        <v>3.406</v>
      </c>
      <c r="M29" s="225">
        <f t="shared" si="15"/>
        <v>1</v>
      </c>
      <c r="N29" s="226">
        <f t="shared" si="15"/>
        <v>38.506</v>
      </c>
      <c r="O29" s="228">
        <f t="shared" si="15"/>
        <v>2.58</v>
      </c>
      <c r="P29" s="225">
        <f t="shared" si="15"/>
        <v>5.115</v>
      </c>
      <c r="Q29" s="225">
        <f t="shared" si="15"/>
        <v>1.3</v>
      </c>
      <c r="R29" s="225">
        <f t="shared" si="15"/>
        <v>0.4</v>
      </c>
      <c r="S29" s="225">
        <f t="shared" si="15"/>
        <v>5.853</v>
      </c>
      <c r="T29" s="225">
        <f t="shared" si="15"/>
        <v>7.679</v>
      </c>
      <c r="U29" s="225">
        <f t="shared" si="15"/>
        <v>0.1</v>
      </c>
      <c r="V29" s="225">
        <f t="shared" si="15"/>
        <v>0.1</v>
      </c>
      <c r="W29" s="225">
        <f t="shared" si="15"/>
        <v>0.1</v>
      </c>
      <c r="X29" s="225">
        <f t="shared" si="15"/>
        <v>1</v>
      </c>
      <c r="Y29" s="225">
        <f t="shared" si="15"/>
        <v>0.1</v>
      </c>
      <c r="Z29" s="225">
        <f t="shared" si="15"/>
        <v>0.1</v>
      </c>
      <c r="AA29" s="225">
        <f t="shared" si="15"/>
        <v>1.3800000000000001</v>
      </c>
      <c r="AB29" s="263">
        <f t="shared" si="15"/>
        <v>25.807000000000002</v>
      </c>
      <c r="AC29" s="131">
        <f t="shared" si="15"/>
        <v>64.31299999999999</v>
      </c>
      <c r="AD29" s="495">
        <f t="shared" si="15"/>
        <v>586.248</v>
      </c>
      <c r="AE29" s="148">
        <f t="shared" si="15"/>
        <v>535.109</v>
      </c>
    </row>
    <row r="30" ht="54" customHeight="1">
      <c r="B30" s="211" t="s">
        <v>294</v>
      </c>
    </row>
  </sheetData>
  <sheetProtection/>
  <mergeCells count="7">
    <mergeCell ref="AD1:AE1"/>
    <mergeCell ref="C5:N5"/>
    <mergeCell ref="O5:AB5"/>
    <mergeCell ref="P6:W6"/>
    <mergeCell ref="D6:J6"/>
    <mergeCell ref="K6:M6"/>
    <mergeCell ref="X6:Z6"/>
  </mergeCells>
  <printOptions horizontalCentered="1"/>
  <pageMargins left="0.1968503937007874" right="0.1968503937007874" top="1.5748031496062993" bottom="0.7874015748031497" header="0" footer="0"/>
  <pageSetup fitToWidth="0" fitToHeight="1" horizontalDpi="600" verticalDpi="600" orientation="portrait" paperSize="9" scale="40" r:id="rId1"/>
  <colBreaks count="1" manualBreakCount="1">
    <brk id="14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"/>
  <sheetViews>
    <sheetView showOutlineSymbols="0" view="pageBreakPreview" zoomScale="50" zoomScaleNormal="87" zoomScaleSheetLayoutView="50" zoomScalePageLayoutView="0" workbookViewId="0" topLeftCell="A4">
      <selection activeCell="A29" sqref="A29:IV29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6" width="16.625" style="1" customWidth="1"/>
    <col min="17" max="17" width="1.625" style="1" customWidth="1"/>
    <col min="18" max="18" width="8.75390625" style="1" customWidth="1"/>
    <col min="19" max="16384" width="10.75390625" style="1" customWidth="1"/>
  </cols>
  <sheetData>
    <row r="1" spans="15:17" ht="54" customHeight="1">
      <c r="O1" s="670"/>
      <c r="P1" s="670"/>
      <c r="Q1" s="670"/>
    </row>
    <row r="2" ht="54" customHeight="1">
      <c r="B2" s="2" t="s">
        <v>218</v>
      </c>
    </row>
    <row r="3" ht="54" customHeight="1">
      <c r="B3" s="2"/>
    </row>
    <row r="4" spans="2:14" ht="54" customHeight="1" thickBot="1">
      <c r="B4" s="4" t="s">
        <v>130</v>
      </c>
      <c r="C4" s="4"/>
      <c r="D4" s="4"/>
      <c r="E4" s="3"/>
      <c r="F4" s="4"/>
      <c r="G4" s="39"/>
      <c r="H4" s="3"/>
      <c r="I4" s="3"/>
      <c r="J4" s="3"/>
      <c r="K4" s="3"/>
      <c r="N4" s="6"/>
    </row>
    <row r="5" spans="2:16" ht="54" customHeight="1">
      <c r="B5" s="30"/>
      <c r="C5" s="599" t="s">
        <v>274</v>
      </c>
      <c r="D5" s="600"/>
      <c r="E5" s="600"/>
      <c r="F5" s="671"/>
      <c r="G5" s="616" t="s">
        <v>275</v>
      </c>
      <c r="H5" s="616"/>
      <c r="I5" s="616"/>
      <c r="J5" s="616"/>
      <c r="K5" s="616"/>
      <c r="L5" s="616"/>
      <c r="M5" s="616"/>
      <c r="N5" s="30" t="s">
        <v>118</v>
      </c>
      <c r="O5" s="64" t="s">
        <v>119</v>
      </c>
      <c r="P5" s="80" t="s">
        <v>120</v>
      </c>
    </row>
    <row r="6" spans="2:16" ht="54" customHeight="1">
      <c r="B6" s="9" t="s">
        <v>0</v>
      </c>
      <c r="C6" s="605" t="s">
        <v>27</v>
      </c>
      <c r="D6" s="606"/>
      <c r="E6" s="606"/>
      <c r="F6" s="68"/>
      <c r="G6" s="546" t="s">
        <v>28</v>
      </c>
      <c r="H6" s="602" t="s">
        <v>27</v>
      </c>
      <c r="I6" s="603"/>
      <c r="J6" s="608"/>
      <c r="K6" s="182" t="s">
        <v>29</v>
      </c>
      <c r="L6" s="31" t="s">
        <v>20</v>
      </c>
      <c r="M6" s="382"/>
      <c r="N6" s="9" t="s">
        <v>49</v>
      </c>
      <c r="O6" s="65" t="s">
        <v>49</v>
      </c>
      <c r="P6" s="81" t="s">
        <v>49</v>
      </c>
    </row>
    <row r="7" spans="2:16" ht="54" customHeight="1" thickBot="1">
      <c r="B7" s="32"/>
      <c r="C7" s="264" t="s">
        <v>65</v>
      </c>
      <c r="D7" s="17" t="s">
        <v>186</v>
      </c>
      <c r="E7" s="104" t="s">
        <v>191</v>
      </c>
      <c r="F7" s="105" t="s">
        <v>26</v>
      </c>
      <c r="G7" s="388" t="s">
        <v>187</v>
      </c>
      <c r="H7" s="106" t="s">
        <v>188</v>
      </c>
      <c r="I7" s="106" t="s">
        <v>189</v>
      </c>
      <c r="J7" s="106" t="s">
        <v>17</v>
      </c>
      <c r="K7" s="106" t="s">
        <v>190</v>
      </c>
      <c r="L7" s="395" t="s">
        <v>137</v>
      </c>
      <c r="M7" s="383" t="s">
        <v>26</v>
      </c>
      <c r="N7" s="37" t="s">
        <v>162</v>
      </c>
      <c r="O7" s="66" t="s">
        <v>163</v>
      </c>
      <c r="P7" s="82" t="s">
        <v>163</v>
      </c>
    </row>
    <row r="8" spans="1:16" ht="54" customHeight="1">
      <c r="A8" s="90"/>
      <c r="B8" s="204" t="s">
        <v>231</v>
      </c>
      <c r="C8" s="377"/>
      <c r="D8" s="150"/>
      <c r="E8" s="150"/>
      <c r="F8" s="151">
        <f aca="true" t="shared" si="0" ref="F8:F13">SUM(C8:E8)</f>
        <v>0</v>
      </c>
      <c r="G8" s="389">
        <v>0.348</v>
      </c>
      <c r="H8" s="150"/>
      <c r="I8" s="150">
        <v>0.261</v>
      </c>
      <c r="J8" s="150"/>
      <c r="K8" s="150"/>
      <c r="L8" s="150">
        <v>0.261</v>
      </c>
      <c r="M8" s="384">
        <f aca="true" t="shared" si="1" ref="M8:M13">SUM(G8:L8)</f>
        <v>0.87</v>
      </c>
      <c r="N8" s="374">
        <f aca="true" t="shared" si="2" ref="N8:N13">F8+M8</f>
        <v>0.87</v>
      </c>
      <c r="O8" s="397">
        <v>2.9</v>
      </c>
      <c r="P8" s="398">
        <v>2.9</v>
      </c>
    </row>
    <row r="9" spans="1:16" ht="54" customHeight="1">
      <c r="A9" s="90"/>
      <c r="B9" s="98" t="s">
        <v>225</v>
      </c>
      <c r="C9" s="377"/>
      <c r="D9" s="150"/>
      <c r="E9" s="150"/>
      <c r="F9" s="151">
        <f t="shared" si="0"/>
        <v>0</v>
      </c>
      <c r="G9" s="389">
        <v>0.1</v>
      </c>
      <c r="H9" s="150"/>
      <c r="I9" s="150">
        <v>0.1</v>
      </c>
      <c r="J9" s="150"/>
      <c r="K9" s="150"/>
      <c r="L9" s="150"/>
      <c r="M9" s="384">
        <f t="shared" si="1"/>
        <v>0.2</v>
      </c>
      <c r="N9" s="374">
        <f t="shared" si="2"/>
        <v>0.2</v>
      </c>
      <c r="O9" s="397">
        <v>1</v>
      </c>
      <c r="P9" s="398">
        <v>1</v>
      </c>
    </row>
    <row r="10" spans="1:16" ht="54" customHeight="1">
      <c r="A10" s="90"/>
      <c r="B10" s="98" t="s">
        <v>229</v>
      </c>
      <c r="C10" s="377"/>
      <c r="D10" s="150"/>
      <c r="E10" s="150"/>
      <c r="F10" s="151">
        <f>SUM(C10:E10)</f>
        <v>0</v>
      </c>
      <c r="G10" s="389">
        <v>0.7</v>
      </c>
      <c r="H10" s="150"/>
      <c r="I10" s="150">
        <v>0.3</v>
      </c>
      <c r="J10" s="150"/>
      <c r="K10" s="150"/>
      <c r="L10" s="150"/>
      <c r="M10" s="384">
        <f>SUM(G10:L10)</f>
        <v>1</v>
      </c>
      <c r="N10" s="374">
        <f>F10+M10</f>
        <v>1</v>
      </c>
      <c r="O10" s="397">
        <v>6.2</v>
      </c>
      <c r="P10" s="398">
        <v>5.6</v>
      </c>
    </row>
    <row r="11" spans="1:16" ht="54" customHeight="1">
      <c r="A11" s="90"/>
      <c r="B11" s="84" t="s">
        <v>226</v>
      </c>
      <c r="C11" s="379"/>
      <c r="D11" s="152">
        <v>0.05</v>
      </c>
      <c r="E11" s="152"/>
      <c r="F11" s="399">
        <f t="shared" si="0"/>
        <v>0.05</v>
      </c>
      <c r="G11" s="392">
        <v>0.5</v>
      </c>
      <c r="H11" s="152"/>
      <c r="I11" s="152">
        <v>0.1</v>
      </c>
      <c r="J11" s="152"/>
      <c r="K11" s="152"/>
      <c r="L11" s="152">
        <v>0.1</v>
      </c>
      <c r="M11" s="400">
        <f t="shared" si="1"/>
        <v>0.7</v>
      </c>
      <c r="N11" s="401">
        <f t="shared" si="2"/>
        <v>0.75</v>
      </c>
      <c r="O11" s="402">
        <v>5.93</v>
      </c>
      <c r="P11" s="403">
        <v>5.93</v>
      </c>
    </row>
    <row r="12" spans="1:16" ht="54" customHeight="1">
      <c r="A12" s="90"/>
      <c r="B12" s="98" t="s">
        <v>228</v>
      </c>
      <c r="C12" s="377"/>
      <c r="D12" s="150"/>
      <c r="E12" s="150"/>
      <c r="F12" s="151">
        <f t="shared" si="0"/>
        <v>0</v>
      </c>
      <c r="G12" s="389"/>
      <c r="H12" s="150"/>
      <c r="I12" s="150"/>
      <c r="J12" s="150"/>
      <c r="K12" s="150"/>
      <c r="L12" s="150">
        <v>0.2</v>
      </c>
      <c r="M12" s="384">
        <f t="shared" si="1"/>
        <v>0.2</v>
      </c>
      <c r="N12" s="374">
        <f t="shared" si="2"/>
        <v>0.2</v>
      </c>
      <c r="O12" s="397">
        <v>1.8</v>
      </c>
      <c r="P12" s="398">
        <v>1.8</v>
      </c>
    </row>
    <row r="13" spans="1:16" ht="54" customHeight="1">
      <c r="A13" s="90"/>
      <c r="B13" s="98" t="s">
        <v>230</v>
      </c>
      <c r="C13" s="377"/>
      <c r="D13" s="150"/>
      <c r="E13" s="150"/>
      <c r="F13" s="151">
        <f t="shared" si="0"/>
        <v>0</v>
      </c>
      <c r="G13" s="389">
        <v>1.1</v>
      </c>
      <c r="H13" s="150"/>
      <c r="I13" s="150">
        <v>0.5</v>
      </c>
      <c r="J13" s="150"/>
      <c r="K13" s="150"/>
      <c r="L13" s="150"/>
      <c r="M13" s="384">
        <f t="shared" si="1"/>
        <v>1.6</v>
      </c>
      <c r="N13" s="374">
        <f t="shared" si="2"/>
        <v>1.6</v>
      </c>
      <c r="O13" s="397">
        <v>12</v>
      </c>
      <c r="P13" s="398">
        <v>11.2</v>
      </c>
    </row>
    <row r="14" spans="1:17" ht="54" customHeight="1" thickBot="1">
      <c r="A14" s="90"/>
      <c r="B14" s="22" t="s">
        <v>277</v>
      </c>
      <c r="C14" s="153">
        <f aca="true" t="shared" si="3" ref="C14:P14">SUM(C8:C13)</f>
        <v>0</v>
      </c>
      <c r="D14" s="154">
        <f t="shared" si="3"/>
        <v>0.05</v>
      </c>
      <c r="E14" s="154">
        <f t="shared" si="3"/>
        <v>0</v>
      </c>
      <c r="F14" s="155">
        <f t="shared" si="3"/>
        <v>0.05</v>
      </c>
      <c r="G14" s="153">
        <f t="shared" si="3"/>
        <v>2.748</v>
      </c>
      <c r="H14" s="154">
        <f t="shared" si="3"/>
        <v>0</v>
      </c>
      <c r="I14" s="154">
        <f t="shared" si="3"/>
        <v>1.2610000000000001</v>
      </c>
      <c r="J14" s="154">
        <f t="shared" si="3"/>
        <v>0</v>
      </c>
      <c r="K14" s="154">
        <f t="shared" si="3"/>
        <v>0</v>
      </c>
      <c r="L14" s="154">
        <f t="shared" si="3"/>
        <v>0.5609999999999999</v>
      </c>
      <c r="M14" s="370">
        <f t="shared" si="3"/>
        <v>4.57</v>
      </c>
      <c r="N14" s="194">
        <f t="shared" si="3"/>
        <v>4.620000000000001</v>
      </c>
      <c r="O14" s="194">
        <f t="shared" si="3"/>
        <v>29.830000000000002</v>
      </c>
      <c r="P14" s="156">
        <f t="shared" si="3"/>
        <v>28.43</v>
      </c>
      <c r="Q14" s="92"/>
    </row>
    <row r="15" spans="1:16" ht="54" customHeight="1">
      <c r="A15" s="90"/>
      <c r="B15" s="98" t="s">
        <v>242</v>
      </c>
      <c r="C15" s="377"/>
      <c r="D15" s="150"/>
      <c r="E15" s="150"/>
      <c r="F15" s="151">
        <f>SUM(C15:E15)</f>
        <v>0</v>
      </c>
      <c r="G15" s="389">
        <v>0.16</v>
      </c>
      <c r="H15" s="150">
        <v>0.9</v>
      </c>
      <c r="I15" s="150">
        <v>0.8</v>
      </c>
      <c r="J15" s="150"/>
      <c r="K15" s="150"/>
      <c r="L15" s="150"/>
      <c r="M15" s="384">
        <f>SUM(G15:L15)</f>
        <v>1.86</v>
      </c>
      <c r="N15" s="374">
        <f>F15+M15</f>
        <v>1.86</v>
      </c>
      <c r="O15" s="397">
        <v>13.8</v>
      </c>
      <c r="P15" s="398">
        <v>13.8</v>
      </c>
    </row>
    <row r="16" spans="1:16" ht="54" customHeight="1">
      <c r="A16" s="90"/>
      <c r="B16" s="98" t="s">
        <v>237</v>
      </c>
      <c r="C16" s="377">
        <v>0.3</v>
      </c>
      <c r="D16" s="150">
        <v>0.13</v>
      </c>
      <c r="E16" s="150"/>
      <c r="F16" s="151">
        <f>SUM(C16:E16)</f>
        <v>0.43</v>
      </c>
      <c r="G16" s="389">
        <v>0.63</v>
      </c>
      <c r="H16" s="150">
        <v>0.01</v>
      </c>
      <c r="I16" s="150">
        <v>0.3</v>
      </c>
      <c r="J16" s="150"/>
      <c r="K16" s="150">
        <v>0.05</v>
      </c>
      <c r="L16" s="150"/>
      <c r="M16" s="384">
        <f aca="true" t="shared" si="4" ref="M16:M24">SUM(G16:L16)</f>
        <v>0.99</v>
      </c>
      <c r="N16" s="374">
        <f>F16+M16</f>
        <v>1.42</v>
      </c>
      <c r="O16" s="397">
        <v>13.5</v>
      </c>
      <c r="P16" s="398">
        <v>13.5</v>
      </c>
    </row>
    <row r="17" spans="1:17" ht="54" customHeight="1" thickBot="1">
      <c r="A17" s="90"/>
      <c r="B17" s="22" t="s">
        <v>278</v>
      </c>
      <c r="C17" s="373">
        <f>SUM(C15:C16)</f>
        <v>0.3</v>
      </c>
      <c r="D17" s="154">
        <f>SUM(D15:D16)</f>
        <v>0.13</v>
      </c>
      <c r="E17" s="156">
        <f>SUM(E15:E16)</f>
        <v>0</v>
      </c>
      <c r="F17" s="155">
        <f>SUM(C17:E17)</f>
        <v>0.43</v>
      </c>
      <c r="G17" s="153">
        <f aca="true" t="shared" si="5" ref="G17:L17">SUM(G15:G16)</f>
        <v>0.79</v>
      </c>
      <c r="H17" s="156">
        <f t="shared" si="5"/>
        <v>0.91</v>
      </c>
      <c r="I17" s="156">
        <f t="shared" si="5"/>
        <v>1.1</v>
      </c>
      <c r="J17" s="156">
        <f t="shared" si="5"/>
        <v>0</v>
      </c>
      <c r="K17" s="156">
        <f t="shared" si="5"/>
        <v>0.05</v>
      </c>
      <c r="L17" s="154">
        <f t="shared" si="5"/>
        <v>0</v>
      </c>
      <c r="M17" s="385">
        <f t="shared" si="4"/>
        <v>2.85</v>
      </c>
      <c r="N17" s="404">
        <f>SUM(N15:N16)</f>
        <v>3.2800000000000002</v>
      </c>
      <c r="O17" s="404">
        <f>SUM(O15:O16)</f>
        <v>27.3</v>
      </c>
      <c r="P17" s="405">
        <f>SUM(P15:P16)</f>
        <v>27.3</v>
      </c>
      <c r="Q17" s="92"/>
    </row>
    <row r="18" spans="1:16" ht="54" customHeight="1">
      <c r="A18" s="90"/>
      <c r="B18" s="98" t="s">
        <v>244</v>
      </c>
      <c r="C18" s="377"/>
      <c r="D18" s="150"/>
      <c r="E18" s="150"/>
      <c r="F18" s="151">
        <f>SUM(C18:E18)</f>
        <v>0</v>
      </c>
      <c r="G18" s="389"/>
      <c r="H18" s="150"/>
      <c r="I18" s="150"/>
      <c r="J18" s="150"/>
      <c r="K18" s="150"/>
      <c r="L18" s="150">
        <v>0.1</v>
      </c>
      <c r="M18" s="384">
        <f t="shared" si="4"/>
        <v>0.1</v>
      </c>
      <c r="N18" s="374">
        <f>F18+M18</f>
        <v>0.1</v>
      </c>
      <c r="O18" s="397">
        <v>0.1</v>
      </c>
      <c r="P18" s="398">
        <v>0.1</v>
      </c>
    </row>
    <row r="19" spans="1:16" ht="54" customHeight="1">
      <c r="A19" s="90"/>
      <c r="B19" s="84" t="s">
        <v>245</v>
      </c>
      <c r="C19" s="116"/>
      <c r="D19" s="139"/>
      <c r="E19" s="139"/>
      <c r="F19" s="158"/>
      <c r="G19" s="145">
        <v>0.1</v>
      </c>
      <c r="H19" s="139"/>
      <c r="I19" s="139"/>
      <c r="J19" s="139"/>
      <c r="K19" s="139"/>
      <c r="L19" s="139"/>
      <c r="M19" s="146">
        <f t="shared" si="4"/>
        <v>0.1</v>
      </c>
      <c r="N19" s="147">
        <f>F19+M19</f>
        <v>0.1</v>
      </c>
      <c r="O19" s="122">
        <v>0.1</v>
      </c>
      <c r="P19" s="123">
        <v>0.1</v>
      </c>
    </row>
    <row r="20" spans="1:17" ht="54" customHeight="1" thickBot="1">
      <c r="A20" s="90"/>
      <c r="B20" s="22" t="s">
        <v>282</v>
      </c>
      <c r="C20" s="373">
        <f>SUM(C18:C19)</f>
        <v>0</v>
      </c>
      <c r="D20" s="154">
        <f>SUM(D18:D19)</f>
        <v>0</v>
      </c>
      <c r="E20" s="156">
        <f>SUM(E18:E19)</f>
        <v>0</v>
      </c>
      <c r="F20" s="155">
        <f>SUM(C20:E20)</f>
        <v>0</v>
      </c>
      <c r="G20" s="153">
        <f aca="true" t="shared" si="6" ref="G20:L20">SUM(G18:G19)</f>
        <v>0.1</v>
      </c>
      <c r="H20" s="156">
        <f t="shared" si="6"/>
        <v>0</v>
      </c>
      <c r="I20" s="156">
        <f t="shared" si="6"/>
        <v>0</v>
      </c>
      <c r="J20" s="156">
        <f t="shared" si="6"/>
        <v>0</v>
      </c>
      <c r="K20" s="156">
        <f t="shared" si="6"/>
        <v>0</v>
      </c>
      <c r="L20" s="154">
        <f t="shared" si="6"/>
        <v>0.1</v>
      </c>
      <c r="M20" s="385">
        <f t="shared" si="4"/>
        <v>0.2</v>
      </c>
      <c r="N20" s="404">
        <f>SUM(N18:N19)</f>
        <v>0.2</v>
      </c>
      <c r="O20" s="404">
        <f>SUM(O18:O19)</f>
        <v>0.2</v>
      </c>
      <c r="P20" s="405">
        <f>SUM(P18:P19)</f>
        <v>0.2</v>
      </c>
      <c r="Q20" s="92"/>
    </row>
    <row r="21" spans="1:16" ht="54" customHeight="1">
      <c r="A21" s="90"/>
      <c r="B21" s="204" t="s">
        <v>219</v>
      </c>
      <c r="C21" s="378"/>
      <c r="D21" s="375"/>
      <c r="E21" s="375"/>
      <c r="F21" s="376">
        <f>SUM(C21:E21)</f>
        <v>0</v>
      </c>
      <c r="G21" s="391">
        <v>0.9</v>
      </c>
      <c r="H21" s="375"/>
      <c r="I21" s="375">
        <v>0.3</v>
      </c>
      <c r="J21" s="375"/>
      <c r="K21" s="375"/>
      <c r="L21" s="375"/>
      <c r="M21" s="386">
        <f t="shared" si="4"/>
        <v>1.2</v>
      </c>
      <c r="N21" s="406">
        <f>F21+M21</f>
        <v>1.2</v>
      </c>
      <c r="O21" s="407">
        <v>18</v>
      </c>
      <c r="P21" s="408">
        <v>18</v>
      </c>
    </row>
    <row r="22" spans="1:16" ht="54" customHeight="1">
      <c r="A22" s="90"/>
      <c r="B22" s="98" t="s">
        <v>220</v>
      </c>
      <c r="C22" s="377">
        <v>2.4</v>
      </c>
      <c r="D22" s="150">
        <v>0.3</v>
      </c>
      <c r="E22" s="150">
        <v>0.1</v>
      </c>
      <c r="F22" s="151">
        <f>SUM(C22:E22)</f>
        <v>2.8</v>
      </c>
      <c r="G22" s="389">
        <v>7.2</v>
      </c>
      <c r="H22" s="150">
        <v>0.4</v>
      </c>
      <c r="I22" s="150">
        <v>3.4</v>
      </c>
      <c r="J22" s="150"/>
      <c r="K22" s="150">
        <v>1.2</v>
      </c>
      <c r="L22" s="150"/>
      <c r="M22" s="384">
        <f t="shared" si="4"/>
        <v>12.2</v>
      </c>
      <c r="N22" s="374">
        <f>F22+M22</f>
        <v>15</v>
      </c>
      <c r="O22" s="397">
        <v>198</v>
      </c>
      <c r="P22" s="398">
        <v>198</v>
      </c>
    </row>
    <row r="23" spans="1:16" ht="54" customHeight="1">
      <c r="A23" s="90"/>
      <c r="B23" s="84" t="s">
        <v>221</v>
      </c>
      <c r="C23" s="379">
        <v>0.2</v>
      </c>
      <c r="D23" s="152">
        <v>0.2</v>
      </c>
      <c r="E23" s="152"/>
      <c r="F23" s="151">
        <f>SUM(C23:E23)</f>
        <v>0.4</v>
      </c>
      <c r="G23" s="392">
        <v>12.9</v>
      </c>
      <c r="H23" s="152">
        <v>0.4</v>
      </c>
      <c r="I23" s="152">
        <v>5.1</v>
      </c>
      <c r="J23" s="152"/>
      <c r="K23" s="152">
        <v>0.1</v>
      </c>
      <c r="L23" s="152"/>
      <c r="M23" s="384">
        <f t="shared" si="4"/>
        <v>18.5</v>
      </c>
      <c r="N23" s="401">
        <f>F23+M23</f>
        <v>18.9</v>
      </c>
      <c r="O23" s="402">
        <v>236</v>
      </c>
      <c r="P23" s="403">
        <v>236</v>
      </c>
    </row>
    <row r="24" spans="1:16" ht="54" customHeight="1">
      <c r="A24" s="90"/>
      <c r="B24" s="371" t="s">
        <v>224</v>
      </c>
      <c r="C24" s="380"/>
      <c r="D24" s="152">
        <v>0.1</v>
      </c>
      <c r="E24" s="187"/>
      <c r="F24" s="151">
        <f>SUM(C24:E24)</f>
        <v>0.1</v>
      </c>
      <c r="G24" s="393"/>
      <c r="H24" s="187"/>
      <c r="I24" s="187"/>
      <c r="J24" s="187"/>
      <c r="K24" s="187"/>
      <c r="L24" s="396"/>
      <c r="M24" s="384">
        <f t="shared" si="4"/>
        <v>0</v>
      </c>
      <c r="N24" s="401">
        <f>F24+M24</f>
        <v>0.1</v>
      </c>
      <c r="O24" s="409">
        <v>0.8</v>
      </c>
      <c r="P24" s="410">
        <v>0.8</v>
      </c>
    </row>
    <row r="25" spans="1:17" ht="54" customHeight="1" thickBot="1">
      <c r="A25" s="90"/>
      <c r="B25" s="22" t="s">
        <v>280</v>
      </c>
      <c r="C25" s="153">
        <f aca="true" t="shared" si="7" ref="C25:P25">SUM(C21:C24)</f>
        <v>2.6</v>
      </c>
      <c r="D25" s="154">
        <f t="shared" si="7"/>
        <v>0.6</v>
      </c>
      <c r="E25" s="154">
        <f t="shared" si="7"/>
        <v>0.1</v>
      </c>
      <c r="F25" s="155">
        <f t="shared" si="7"/>
        <v>3.3</v>
      </c>
      <c r="G25" s="153">
        <f t="shared" si="7"/>
        <v>21</v>
      </c>
      <c r="H25" s="154">
        <f t="shared" si="7"/>
        <v>0.8</v>
      </c>
      <c r="I25" s="154">
        <f t="shared" si="7"/>
        <v>8.799999999999999</v>
      </c>
      <c r="J25" s="154">
        <f t="shared" si="7"/>
        <v>0</v>
      </c>
      <c r="K25" s="154">
        <f t="shared" si="7"/>
        <v>1.3</v>
      </c>
      <c r="L25" s="154">
        <f t="shared" si="7"/>
        <v>0</v>
      </c>
      <c r="M25" s="370">
        <f t="shared" si="7"/>
        <v>31.9</v>
      </c>
      <c r="N25" s="194">
        <f t="shared" si="7"/>
        <v>35.199999999999996</v>
      </c>
      <c r="O25" s="194">
        <f t="shared" si="7"/>
        <v>452.8</v>
      </c>
      <c r="P25" s="390">
        <f t="shared" si="7"/>
        <v>452.8</v>
      </c>
      <c r="Q25" s="3"/>
    </row>
    <row r="26" spans="1:16" ht="54" customHeight="1">
      <c r="A26" s="90"/>
      <c r="B26" s="204" t="s">
        <v>264</v>
      </c>
      <c r="C26" s="378"/>
      <c r="D26" s="375"/>
      <c r="E26" s="375"/>
      <c r="F26" s="376">
        <f>SUM(C26:E26)</f>
        <v>0</v>
      </c>
      <c r="G26" s="391">
        <v>0.4</v>
      </c>
      <c r="H26" s="375">
        <v>0.1</v>
      </c>
      <c r="I26" s="375">
        <v>0.2</v>
      </c>
      <c r="J26" s="375">
        <v>0.1</v>
      </c>
      <c r="K26" s="375"/>
      <c r="L26" s="375"/>
      <c r="M26" s="386">
        <f>SUM(G26:L26)</f>
        <v>0.7999999999999999</v>
      </c>
      <c r="N26" s="406">
        <f>F26+M26</f>
        <v>0.7999999999999999</v>
      </c>
      <c r="O26" s="407">
        <v>0.8</v>
      </c>
      <c r="P26" s="408">
        <v>0.8</v>
      </c>
    </row>
    <row r="27" spans="1:17" ht="54" customHeight="1" thickBot="1">
      <c r="A27" s="90"/>
      <c r="B27" s="22" t="s">
        <v>281</v>
      </c>
      <c r="C27" s="153">
        <f>SUM(C26:C26)</f>
        <v>0</v>
      </c>
      <c r="D27" s="154">
        <f>SUM(D26:D26)</f>
        <v>0</v>
      </c>
      <c r="E27" s="154">
        <f>SUM(E26:E26)</f>
        <v>0</v>
      </c>
      <c r="F27" s="155">
        <f>SUM(C27:E27)</f>
        <v>0</v>
      </c>
      <c r="G27" s="153">
        <f aca="true" t="shared" si="8" ref="G27:L27">SUM(G26:G26)</f>
        <v>0.4</v>
      </c>
      <c r="H27" s="154">
        <f t="shared" si="8"/>
        <v>0.1</v>
      </c>
      <c r="I27" s="154">
        <f t="shared" si="8"/>
        <v>0.2</v>
      </c>
      <c r="J27" s="154">
        <f t="shared" si="8"/>
        <v>0.1</v>
      </c>
      <c r="K27" s="154">
        <f t="shared" si="8"/>
        <v>0</v>
      </c>
      <c r="L27" s="154">
        <f t="shared" si="8"/>
        <v>0</v>
      </c>
      <c r="M27" s="385">
        <f>SUM(G27:L27)</f>
        <v>0.7999999999999999</v>
      </c>
      <c r="N27" s="404">
        <f>SUM(N26:N26)</f>
        <v>0.7999999999999999</v>
      </c>
      <c r="O27" s="404">
        <f>SUM(O26:O26)</f>
        <v>0.8</v>
      </c>
      <c r="P27" s="411">
        <f>SUM(P26:P26)</f>
        <v>0.8</v>
      </c>
      <c r="Q27" s="3"/>
    </row>
    <row r="28" spans="1:17" ht="54" customHeight="1" thickBot="1">
      <c r="A28" s="90"/>
      <c r="B28" s="227" t="s">
        <v>268</v>
      </c>
      <c r="C28" s="381">
        <f>SUM(C14,C17,C20,C25,C27)</f>
        <v>2.9</v>
      </c>
      <c r="D28" s="372">
        <f>SUM(D14,D17,,D20,D25,D27)</f>
        <v>0.78</v>
      </c>
      <c r="E28" s="372">
        <f>SUM(E14,E17,,E20,E25,E27)</f>
        <v>0.1</v>
      </c>
      <c r="F28" s="394">
        <f aca="true" t="shared" si="9" ref="F28:M28">SUM(F14,F17,F20,F25,F27)</f>
        <v>3.78</v>
      </c>
      <c r="G28" s="381">
        <f t="shared" si="9"/>
        <v>25.038</v>
      </c>
      <c r="H28" s="372">
        <f t="shared" si="9"/>
        <v>1.81</v>
      </c>
      <c r="I28" s="372">
        <f t="shared" si="9"/>
        <v>11.360999999999999</v>
      </c>
      <c r="J28" s="372">
        <f t="shared" si="9"/>
        <v>0.1</v>
      </c>
      <c r="K28" s="372">
        <f t="shared" si="9"/>
        <v>1.35</v>
      </c>
      <c r="L28" s="372">
        <f t="shared" si="9"/>
        <v>0.6609999999999999</v>
      </c>
      <c r="M28" s="387">
        <f t="shared" si="9"/>
        <v>40.31999999999999</v>
      </c>
      <c r="N28" s="412">
        <f>SUM(N14,N17,,N20,N25,N27)</f>
        <v>44.099999999999994</v>
      </c>
      <c r="O28" s="412">
        <f>SUM(O14,O17,O20,O25,O27)</f>
        <v>510.93</v>
      </c>
      <c r="P28" s="413">
        <f>SUM(P14,P17,P20,P25,P27)</f>
        <v>509.53000000000003</v>
      </c>
      <c r="Q28" s="3"/>
    </row>
    <row r="29" ht="54" customHeight="1">
      <c r="B29" s="211" t="s">
        <v>294</v>
      </c>
    </row>
    <row r="30" ht="54" customHeight="1">
      <c r="A30" s="90"/>
    </row>
    <row r="31" ht="54" customHeight="1">
      <c r="A31" s="90"/>
    </row>
    <row r="32" ht="54" customHeight="1">
      <c r="A32" s="90"/>
    </row>
  </sheetData>
  <sheetProtection/>
  <mergeCells count="5">
    <mergeCell ref="C6:E6"/>
    <mergeCell ref="O1:Q1"/>
    <mergeCell ref="C5:F5"/>
    <mergeCell ref="H6:J6"/>
    <mergeCell ref="G5:M5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showOutlineSymbols="0" view="pageBreakPreview" zoomScale="50" zoomScaleNormal="87" zoomScaleSheetLayoutView="50" zoomScalePageLayoutView="0" workbookViewId="0" topLeftCell="A1">
      <selection activeCell="E13" sqref="E13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8" width="15.625" style="1" customWidth="1"/>
    <col min="9" max="11" width="16.625" style="1" customWidth="1"/>
    <col min="12" max="12" width="1.625" style="1" customWidth="1"/>
    <col min="13" max="13" width="8.75390625" style="1" customWidth="1"/>
    <col min="14" max="16384" width="10.75390625" style="1" customWidth="1"/>
  </cols>
  <sheetData>
    <row r="1" spans="10:12" ht="54" customHeight="1">
      <c r="J1" s="670"/>
      <c r="K1" s="670"/>
      <c r="L1" s="23"/>
    </row>
    <row r="2" ht="54" customHeight="1">
      <c r="B2" s="2" t="s">
        <v>218</v>
      </c>
    </row>
    <row r="3" ht="54" customHeight="1">
      <c r="B3" s="2"/>
    </row>
    <row r="4" spans="2:9" ht="54" customHeight="1" thickBot="1">
      <c r="B4" s="4" t="s">
        <v>299</v>
      </c>
      <c r="C4" s="4"/>
      <c r="D4" s="4"/>
      <c r="E4" s="4"/>
      <c r="F4" s="4"/>
      <c r="H4" s="5"/>
      <c r="I4" s="6"/>
    </row>
    <row r="5" spans="2:11" ht="54" customHeight="1">
      <c r="B5" s="30"/>
      <c r="C5" s="616" t="s">
        <v>274</v>
      </c>
      <c r="D5" s="616"/>
      <c r="E5" s="616"/>
      <c r="F5" s="617"/>
      <c r="G5" s="672" t="s">
        <v>304</v>
      </c>
      <c r="H5" s="673"/>
      <c r="I5" s="30" t="s">
        <v>118</v>
      </c>
      <c r="J5" s="64" t="s">
        <v>119</v>
      </c>
      <c r="K5" s="64" t="s">
        <v>120</v>
      </c>
    </row>
    <row r="6" spans="2:11" ht="54" customHeight="1">
      <c r="B6" s="9" t="s">
        <v>0</v>
      </c>
      <c r="C6" s="669" t="s">
        <v>28</v>
      </c>
      <c r="D6" s="669"/>
      <c r="E6" s="215" t="s">
        <v>29</v>
      </c>
      <c r="F6" s="63"/>
      <c r="G6" s="214" t="s">
        <v>68</v>
      </c>
      <c r="H6" s="54"/>
      <c r="I6" s="9" t="s">
        <v>49</v>
      </c>
      <c r="J6" s="65" t="s">
        <v>49</v>
      </c>
      <c r="K6" s="65" t="s">
        <v>49</v>
      </c>
    </row>
    <row r="7" spans="2:11" ht="54" customHeight="1" thickBot="1">
      <c r="B7" s="32"/>
      <c r="C7" s="95" t="s">
        <v>300</v>
      </c>
      <c r="D7" s="95" t="s">
        <v>301</v>
      </c>
      <c r="E7" s="95" t="s">
        <v>302</v>
      </c>
      <c r="F7" s="583" t="s">
        <v>26</v>
      </c>
      <c r="G7" s="26" t="s">
        <v>303</v>
      </c>
      <c r="H7" s="584" t="s">
        <v>26</v>
      </c>
      <c r="I7" s="37" t="s">
        <v>144</v>
      </c>
      <c r="J7" s="66" t="s">
        <v>145</v>
      </c>
      <c r="K7" s="66" t="s">
        <v>145</v>
      </c>
    </row>
    <row r="8" spans="1:11" ht="54" customHeight="1">
      <c r="A8" s="90"/>
      <c r="B8" s="586" t="s">
        <v>220</v>
      </c>
      <c r="C8" s="587">
        <v>1</v>
      </c>
      <c r="D8" s="587">
        <v>1</v>
      </c>
      <c r="E8" s="587">
        <v>0.07</v>
      </c>
      <c r="F8" s="588">
        <f>SUM(C8:E8)</f>
        <v>2.07</v>
      </c>
      <c r="G8" s="589">
        <v>0.04</v>
      </c>
      <c r="H8" s="590">
        <f>SUM(G8:G8)</f>
        <v>0.04</v>
      </c>
      <c r="I8" s="591">
        <f>F8+H8</f>
        <v>2.11</v>
      </c>
      <c r="J8" s="592">
        <v>0.2</v>
      </c>
      <c r="K8" s="592">
        <v>0.2</v>
      </c>
    </row>
    <row r="9" spans="2:11" ht="54" customHeight="1" thickBot="1">
      <c r="B9" s="593" t="s">
        <v>280</v>
      </c>
      <c r="C9" s="594">
        <f aca="true" t="shared" si="0" ref="C9:K9">SUM(C8)</f>
        <v>1</v>
      </c>
      <c r="D9" s="595">
        <f t="shared" si="0"/>
        <v>1</v>
      </c>
      <c r="E9" s="595">
        <f t="shared" si="0"/>
        <v>0.07</v>
      </c>
      <c r="F9" s="596">
        <f t="shared" si="0"/>
        <v>2.07</v>
      </c>
      <c r="G9" s="594">
        <f t="shared" si="0"/>
        <v>0.04</v>
      </c>
      <c r="H9" s="597">
        <f t="shared" si="0"/>
        <v>0.04</v>
      </c>
      <c r="I9" s="594">
        <f t="shared" si="0"/>
        <v>2.11</v>
      </c>
      <c r="J9" s="594">
        <f t="shared" si="0"/>
        <v>0.2</v>
      </c>
      <c r="K9" s="598">
        <f t="shared" si="0"/>
        <v>0.2</v>
      </c>
    </row>
    <row r="10" ht="54" customHeight="1">
      <c r="B10" s="211" t="s">
        <v>294</v>
      </c>
    </row>
    <row r="11" spans="6:11" ht="45" customHeight="1">
      <c r="F11" s="585"/>
      <c r="H11" s="585"/>
      <c r="I11" s="24"/>
      <c r="J11" s="3"/>
      <c r="K11" s="3"/>
    </row>
  </sheetData>
  <sheetProtection/>
  <mergeCells count="4">
    <mergeCell ref="J1:K1"/>
    <mergeCell ref="C5:F5"/>
    <mergeCell ref="G5:H5"/>
    <mergeCell ref="C6:D6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9"/>
  <sheetViews>
    <sheetView view="pageBreakPreview" zoomScale="50" zoomScaleNormal="55" zoomScaleSheetLayoutView="50" zoomScalePageLayoutView="0" workbookViewId="0" topLeftCell="A1">
      <selection activeCell="A29" sqref="A29:IV29"/>
    </sheetView>
  </sheetViews>
  <sheetFormatPr defaultColWidth="12.625" defaultRowHeight="54" customHeight="1"/>
  <cols>
    <col min="1" max="1" width="7.625" style="28" customWidth="1"/>
    <col min="2" max="2" width="20.625" style="28" customWidth="1"/>
    <col min="3" max="17" width="12.625" style="28" customWidth="1"/>
    <col min="18" max="20" width="15.625" style="1" customWidth="1"/>
    <col min="21" max="21" width="3.125" style="28" customWidth="1"/>
    <col min="22" max="16384" width="12.625" style="28" customWidth="1"/>
  </cols>
  <sheetData>
    <row r="1" spans="19:21" ht="54" customHeight="1">
      <c r="S1" s="674"/>
      <c r="T1" s="674"/>
      <c r="U1" s="29"/>
    </row>
    <row r="2" s="1" customFormat="1" ht="54" customHeight="1">
      <c r="B2" s="2" t="s">
        <v>218</v>
      </c>
    </row>
    <row r="3" s="1" customFormat="1" ht="54" customHeight="1">
      <c r="B3" s="2"/>
    </row>
    <row r="4" spans="2:18" s="1" customFormat="1" ht="54" customHeight="1" thickBot="1">
      <c r="B4" s="4" t="s">
        <v>135</v>
      </c>
      <c r="G4" s="5"/>
      <c r="Q4" s="5"/>
      <c r="R4" s="6"/>
    </row>
    <row r="5" spans="2:20" s="1" customFormat="1" ht="54" customHeight="1">
      <c r="B5" s="53"/>
      <c r="C5" s="675" t="s">
        <v>291</v>
      </c>
      <c r="D5" s="676"/>
      <c r="E5" s="657" t="s">
        <v>275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16"/>
      <c r="R5" s="30" t="s">
        <v>118</v>
      </c>
      <c r="S5" s="64" t="s">
        <v>119</v>
      </c>
      <c r="T5" s="64" t="s">
        <v>120</v>
      </c>
    </row>
    <row r="6" spans="2:20" s="1" customFormat="1" ht="54" customHeight="1">
      <c r="B6" s="7" t="s">
        <v>0</v>
      </c>
      <c r="C6" s="216" t="s">
        <v>25</v>
      </c>
      <c r="D6" s="54"/>
      <c r="E6" s="603" t="s">
        <v>292</v>
      </c>
      <c r="F6" s="603"/>
      <c r="G6" s="603"/>
      <c r="H6" s="603"/>
      <c r="I6" s="669" t="s">
        <v>21</v>
      </c>
      <c r="J6" s="669"/>
      <c r="K6" s="669"/>
      <c r="L6" s="669"/>
      <c r="M6" s="669"/>
      <c r="N6" s="669"/>
      <c r="O6" s="669"/>
      <c r="P6" s="31" t="s">
        <v>20</v>
      </c>
      <c r="Q6" s="86"/>
      <c r="R6" s="9" t="s">
        <v>49</v>
      </c>
      <c r="S6" s="65" t="s">
        <v>49</v>
      </c>
      <c r="T6" s="65" t="s">
        <v>49</v>
      </c>
    </row>
    <row r="7" spans="2:20" s="1" customFormat="1" ht="54" customHeight="1" thickBot="1">
      <c r="B7" s="264"/>
      <c r="C7" s="414" t="s">
        <v>192</v>
      </c>
      <c r="D7" s="42" t="s">
        <v>26</v>
      </c>
      <c r="E7" s="43" t="s">
        <v>16</v>
      </c>
      <c r="F7" s="55" t="s">
        <v>193</v>
      </c>
      <c r="G7" s="55" t="s">
        <v>194</v>
      </c>
      <c r="H7" s="44" t="s">
        <v>15</v>
      </c>
      <c r="I7" s="108" t="s">
        <v>112</v>
      </c>
      <c r="J7" s="41" t="s">
        <v>195</v>
      </c>
      <c r="K7" s="41" t="s">
        <v>10</v>
      </c>
      <c r="L7" s="33" t="s">
        <v>14</v>
      </c>
      <c r="M7" s="26" t="s">
        <v>11</v>
      </c>
      <c r="N7" s="41" t="s">
        <v>12</v>
      </c>
      <c r="O7" s="26" t="s">
        <v>13</v>
      </c>
      <c r="P7" s="170" t="s">
        <v>137</v>
      </c>
      <c r="Q7" s="109" t="s">
        <v>26</v>
      </c>
      <c r="R7" s="37" t="s">
        <v>196</v>
      </c>
      <c r="S7" s="66" t="s">
        <v>197</v>
      </c>
      <c r="T7" s="66" t="s">
        <v>197</v>
      </c>
    </row>
    <row r="8" spans="1:21" s="1" customFormat="1" ht="54" customHeight="1">
      <c r="A8" s="90"/>
      <c r="B8" s="337" t="s">
        <v>231</v>
      </c>
      <c r="C8" s="144"/>
      <c r="D8" s="113">
        <f aca="true" t="shared" si="0" ref="D8:D22">SUM(C8:C8)</f>
        <v>0</v>
      </c>
      <c r="E8" s="140"/>
      <c r="F8" s="138"/>
      <c r="G8" s="138"/>
      <c r="H8" s="138"/>
      <c r="I8" s="138">
        <v>0.1</v>
      </c>
      <c r="J8" s="138">
        <v>0.2</v>
      </c>
      <c r="K8" s="138"/>
      <c r="L8" s="138"/>
      <c r="M8" s="138">
        <v>0.05</v>
      </c>
      <c r="N8" s="138"/>
      <c r="O8" s="138"/>
      <c r="P8" s="138">
        <v>0.3</v>
      </c>
      <c r="Q8" s="159">
        <f aca="true" t="shared" si="1" ref="Q8:Q22">SUM(E8:P8)</f>
        <v>0.65</v>
      </c>
      <c r="R8" s="195">
        <f>Q8+D8</f>
        <v>0.65</v>
      </c>
      <c r="S8" s="141">
        <v>3.1</v>
      </c>
      <c r="T8" s="115">
        <v>3.1</v>
      </c>
      <c r="U8" s="177"/>
    </row>
    <row r="9" spans="1:20" s="1" customFormat="1" ht="54" customHeight="1">
      <c r="A9" s="90"/>
      <c r="B9" s="337" t="s">
        <v>228</v>
      </c>
      <c r="C9" s="144"/>
      <c r="D9" s="113">
        <f t="shared" si="0"/>
        <v>0</v>
      </c>
      <c r="E9" s="140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11">
        <v>2.7</v>
      </c>
      <c r="Q9" s="159">
        <f t="shared" si="1"/>
        <v>2.7</v>
      </c>
      <c r="R9" s="141">
        <f>D9+Q9</f>
        <v>2.7</v>
      </c>
      <c r="S9" s="115">
        <v>13.3</v>
      </c>
      <c r="T9" s="115">
        <v>13.3</v>
      </c>
    </row>
    <row r="10" spans="2:20" s="1" customFormat="1" ht="54" customHeight="1" thickBot="1">
      <c r="B10" s="85" t="s">
        <v>277</v>
      </c>
      <c r="C10" s="126">
        <f>SUM(C8:C9)</f>
        <v>0</v>
      </c>
      <c r="D10" s="132">
        <f t="shared" si="0"/>
        <v>0</v>
      </c>
      <c r="E10" s="127">
        <f aca="true" t="shared" si="2" ref="E10:O10">SUM(E8:E9)</f>
        <v>0</v>
      </c>
      <c r="F10" s="127">
        <f t="shared" si="2"/>
        <v>0</v>
      </c>
      <c r="G10" s="127">
        <f t="shared" si="2"/>
        <v>0</v>
      </c>
      <c r="H10" s="127">
        <f t="shared" si="2"/>
        <v>0</v>
      </c>
      <c r="I10" s="127">
        <f t="shared" si="2"/>
        <v>0.1</v>
      </c>
      <c r="J10" s="127">
        <f t="shared" si="2"/>
        <v>0.2</v>
      </c>
      <c r="K10" s="127">
        <f t="shared" si="2"/>
        <v>0</v>
      </c>
      <c r="L10" s="127">
        <f t="shared" si="2"/>
        <v>0</v>
      </c>
      <c r="M10" s="127">
        <f t="shared" si="2"/>
        <v>0.05</v>
      </c>
      <c r="N10" s="127">
        <f t="shared" si="2"/>
        <v>0</v>
      </c>
      <c r="O10" s="127">
        <f t="shared" si="2"/>
        <v>0</v>
      </c>
      <c r="P10" s="127">
        <f>SUM(P8:P9)</f>
        <v>3</v>
      </c>
      <c r="Q10" s="135">
        <f t="shared" si="1"/>
        <v>3.35</v>
      </c>
      <c r="R10" s="130">
        <f>SUM(R8:R9)</f>
        <v>3.35</v>
      </c>
      <c r="S10" s="130">
        <f>SUM(S8:S9)</f>
        <v>16.400000000000002</v>
      </c>
      <c r="T10" s="130">
        <f>SUM(T8:T9)</f>
        <v>16.400000000000002</v>
      </c>
    </row>
    <row r="11" spans="1:20" s="1" customFormat="1" ht="54" customHeight="1">
      <c r="A11" s="90"/>
      <c r="B11" s="337" t="s">
        <v>236</v>
      </c>
      <c r="C11" s="144"/>
      <c r="D11" s="113">
        <f t="shared" si="0"/>
        <v>0</v>
      </c>
      <c r="E11" s="140"/>
      <c r="F11" s="138"/>
      <c r="G11" s="138"/>
      <c r="H11" s="138">
        <v>1</v>
      </c>
      <c r="I11" s="138"/>
      <c r="J11" s="138"/>
      <c r="K11" s="138"/>
      <c r="L11" s="138"/>
      <c r="M11" s="138"/>
      <c r="N11" s="138">
        <v>4</v>
      </c>
      <c r="O11" s="138"/>
      <c r="P11" s="111"/>
      <c r="Q11" s="159">
        <f t="shared" si="1"/>
        <v>5</v>
      </c>
      <c r="R11" s="141">
        <f>D11+Q11</f>
        <v>5</v>
      </c>
      <c r="S11" s="115">
        <v>18.3</v>
      </c>
      <c r="T11" s="115">
        <v>15</v>
      </c>
    </row>
    <row r="12" spans="1:20" s="1" customFormat="1" ht="54" customHeight="1">
      <c r="A12" s="90"/>
      <c r="B12" s="337" t="s">
        <v>237</v>
      </c>
      <c r="C12" s="144">
        <v>0.8</v>
      </c>
      <c r="D12" s="113">
        <f t="shared" si="0"/>
        <v>0.8</v>
      </c>
      <c r="E12" s="140"/>
      <c r="F12" s="138"/>
      <c r="G12" s="138"/>
      <c r="H12" s="138">
        <v>0.8</v>
      </c>
      <c r="I12" s="138"/>
      <c r="J12" s="138"/>
      <c r="K12" s="138"/>
      <c r="L12" s="138"/>
      <c r="M12" s="138"/>
      <c r="N12" s="138">
        <v>1.6</v>
      </c>
      <c r="O12" s="138"/>
      <c r="P12" s="111"/>
      <c r="Q12" s="159">
        <f t="shared" si="1"/>
        <v>2.4000000000000004</v>
      </c>
      <c r="R12" s="141">
        <f>D12+Q12</f>
        <v>3.2</v>
      </c>
      <c r="S12" s="115">
        <v>13.8</v>
      </c>
      <c r="T12" s="115">
        <v>13.8</v>
      </c>
    </row>
    <row r="13" spans="2:20" s="1" customFormat="1" ht="54" customHeight="1" thickBot="1">
      <c r="B13" s="85" t="s">
        <v>278</v>
      </c>
      <c r="C13" s="126">
        <f>SUM(C11:C12)</f>
        <v>0.8</v>
      </c>
      <c r="D13" s="132">
        <f t="shared" si="0"/>
        <v>0.8</v>
      </c>
      <c r="E13" s="127">
        <f aca="true" t="shared" si="3" ref="E13:P13">SUM(E11:E12)</f>
        <v>0</v>
      </c>
      <c r="F13" s="127">
        <f t="shared" si="3"/>
        <v>0</v>
      </c>
      <c r="G13" s="127">
        <f t="shared" si="3"/>
        <v>0</v>
      </c>
      <c r="H13" s="127">
        <f t="shared" si="3"/>
        <v>1.8</v>
      </c>
      <c r="I13" s="127">
        <f t="shared" si="3"/>
        <v>0</v>
      </c>
      <c r="J13" s="127">
        <f t="shared" si="3"/>
        <v>0</v>
      </c>
      <c r="K13" s="127">
        <f t="shared" si="3"/>
        <v>0</v>
      </c>
      <c r="L13" s="127">
        <f t="shared" si="3"/>
        <v>0</v>
      </c>
      <c r="M13" s="127">
        <f t="shared" si="3"/>
        <v>0</v>
      </c>
      <c r="N13" s="127">
        <f t="shared" si="3"/>
        <v>5.6</v>
      </c>
      <c r="O13" s="127">
        <f t="shared" si="3"/>
        <v>0</v>
      </c>
      <c r="P13" s="127">
        <f t="shared" si="3"/>
        <v>0</v>
      </c>
      <c r="Q13" s="135">
        <f t="shared" si="1"/>
        <v>7.3999999999999995</v>
      </c>
      <c r="R13" s="130">
        <f>SUM(R11:R12)</f>
        <v>8.2</v>
      </c>
      <c r="S13" s="130">
        <f>SUM(S11:S12)</f>
        <v>32.1</v>
      </c>
      <c r="T13" s="130">
        <f>SUM(T11:T12)</f>
        <v>28.8</v>
      </c>
    </row>
    <row r="14" spans="1:20" s="1" customFormat="1" ht="54" customHeight="1">
      <c r="A14" s="90"/>
      <c r="B14" s="337" t="s">
        <v>266</v>
      </c>
      <c r="C14" s="144"/>
      <c r="D14" s="113">
        <f t="shared" si="0"/>
        <v>0</v>
      </c>
      <c r="E14" s="140"/>
      <c r="F14" s="138"/>
      <c r="G14" s="138"/>
      <c r="H14" s="138"/>
      <c r="I14" s="138"/>
      <c r="J14" s="138">
        <v>0.2</v>
      </c>
      <c r="K14" s="138"/>
      <c r="L14" s="138"/>
      <c r="M14" s="138">
        <v>0.5</v>
      </c>
      <c r="N14" s="138">
        <v>0.3</v>
      </c>
      <c r="O14" s="138"/>
      <c r="P14" s="111"/>
      <c r="Q14" s="159">
        <f t="shared" si="1"/>
        <v>1</v>
      </c>
      <c r="R14" s="141">
        <f>D14+Q14</f>
        <v>1</v>
      </c>
      <c r="S14" s="115">
        <v>3.6</v>
      </c>
      <c r="T14" s="115">
        <v>2.9</v>
      </c>
    </row>
    <row r="15" spans="1:20" s="1" customFormat="1" ht="54" customHeight="1">
      <c r="A15" s="90"/>
      <c r="B15" s="337" t="s">
        <v>267</v>
      </c>
      <c r="C15" s="144"/>
      <c r="D15" s="113">
        <f t="shared" si="0"/>
        <v>0</v>
      </c>
      <c r="E15" s="140"/>
      <c r="F15" s="138"/>
      <c r="G15" s="138"/>
      <c r="H15" s="138">
        <v>0.1</v>
      </c>
      <c r="I15" s="138"/>
      <c r="J15" s="138">
        <v>0.2</v>
      </c>
      <c r="K15" s="138"/>
      <c r="L15" s="138"/>
      <c r="M15" s="138">
        <v>0.5</v>
      </c>
      <c r="N15" s="138">
        <v>0.3</v>
      </c>
      <c r="O15" s="138"/>
      <c r="P15" s="111">
        <v>0.1</v>
      </c>
      <c r="Q15" s="159">
        <f t="shared" si="1"/>
        <v>1.2000000000000002</v>
      </c>
      <c r="R15" s="141">
        <f>D15+Q15</f>
        <v>1.2000000000000002</v>
      </c>
      <c r="S15" s="115">
        <v>2.5</v>
      </c>
      <c r="T15" s="115">
        <v>0.9</v>
      </c>
    </row>
    <row r="16" spans="2:20" s="1" customFormat="1" ht="54" customHeight="1" thickBot="1">
      <c r="B16" s="85" t="s">
        <v>279</v>
      </c>
      <c r="C16" s="126">
        <f>SUM(C14:C15)</f>
        <v>0</v>
      </c>
      <c r="D16" s="132">
        <f t="shared" si="0"/>
        <v>0</v>
      </c>
      <c r="E16" s="127">
        <f aca="true" t="shared" si="4" ref="E16:P16">SUM(E14:E15)</f>
        <v>0</v>
      </c>
      <c r="F16" s="127">
        <f t="shared" si="4"/>
        <v>0</v>
      </c>
      <c r="G16" s="127">
        <f t="shared" si="4"/>
        <v>0</v>
      </c>
      <c r="H16" s="127">
        <f t="shared" si="4"/>
        <v>0.1</v>
      </c>
      <c r="I16" s="127">
        <f t="shared" si="4"/>
        <v>0</v>
      </c>
      <c r="J16" s="127">
        <f t="shared" si="4"/>
        <v>0.4</v>
      </c>
      <c r="K16" s="127">
        <f t="shared" si="4"/>
        <v>0</v>
      </c>
      <c r="L16" s="127">
        <f t="shared" si="4"/>
        <v>0</v>
      </c>
      <c r="M16" s="127">
        <f t="shared" si="4"/>
        <v>1</v>
      </c>
      <c r="N16" s="127">
        <f t="shared" si="4"/>
        <v>0.6</v>
      </c>
      <c r="O16" s="127">
        <f t="shared" si="4"/>
        <v>0</v>
      </c>
      <c r="P16" s="127">
        <f t="shared" si="4"/>
        <v>0.1</v>
      </c>
      <c r="Q16" s="135">
        <f t="shared" si="1"/>
        <v>2.2</v>
      </c>
      <c r="R16" s="130">
        <f>SUM(R14:R15)</f>
        <v>2.2</v>
      </c>
      <c r="S16" s="130">
        <f>SUM(S14:S15)</f>
        <v>6.1</v>
      </c>
      <c r="T16" s="130">
        <f>SUM(T14:T15)</f>
        <v>3.8</v>
      </c>
    </row>
    <row r="17" spans="1:20" ht="54" customHeight="1">
      <c r="A17" s="90"/>
      <c r="B17" s="338" t="s">
        <v>249</v>
      </c>
      <c r="C17" s="339"/>
      <c r="D17" s="415">
        <f t="shared" si="0"/>
        <v>0</v>
      </c>
      <c r="E17" s="208"/>
      <c r="F17" s="206"/>
      <c r="G17" s="206"/>
      <c r="H17" s="206"/>
      <c r="I17" s="206"/>
      <c r="J17" s="206">
        <v>0.6000000000000001</v>
      </c>
      <c r="K17" s="206">
        <v>0.2</v>
      </c>
      <c r="L17" s="206"/>
      <c r="M17" s="206">
        <v>0.5</v>
      </c>
      <c r="N17" s="206"/>
      <c r="O17" s="206"/>
      <c r="P17" s="207"/>
      <c r="Q17" s="210">
        <f t="shared" si="1"/>
        <v>1.3</v>
      </c>
      <c r="R17" s="417">
        <f aca="true" t="shared" si="5" ref="R17:R22">D17+Q17</f>
        <v>1.3</v>
      </c>
      <c r="S17" s="418">
        <v>13</v>
      </c>
      <c r="T17" s="418">
        <v>13</v>
      </c>
    </row>
    <row r="18" spans="1:22" s="1" customFormat="1" ht="54" customHeight="1">
      <c r="A18" s="78"/>
      <c r="B18" s="337" t="s">
        <v>256</v>
      </c>
      <c r="C18" s="144"/>
      <c r="D18" s="113">
        <f t="shared" si="0"/>
        <v>0</v>
      </c>
      <c r="E18" s="140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11">
        <v>0.2</v>
      </c>
      <c r="Q18" s="159">
        <f t="shared" si="1"/>
        <v>0.2</v>
      </c>
      <c r="R18" s="141">
        <f t="shared" si="5"/>
        <v>0.2</v>
      </c>
      <c r="S18" s="115" t="s">
        <v>252</v>
      </c>
      <c r="T18" s="115" t="s">
        <v>252</v>
      </c>
      <c r="V18" s="211" t="s">
        <v>257</v>
      </c>
    </row>
    <row r="19" spans="1:20" s="1" customFormat="1" ht="54" customHeight="1">
      <c r="A19" s="78"/>
      <c r="B19" s="337" t="s">
        <v>258</v>
      </c>
      <c r="C19" s="144"/>
      <c r="D19" s="113">
        <f t="shared" si="0"/>
        <v>0</v>
      </c>
      <c r="E19" s="140"/>
      <c r="F19" s="138"/>
      <c r="G19" s="138"/>
      <c r="H19" s="138"/>
      <c r="I19" s="138"/>
      <c r="J19" s="138"/>
      <c r="K19" s="138"/>
      <c r="L19" s="138"/>
      <c r="M19" s="138"/>
      <c r="N19" s="138">
        <v>1</v>
      </c>
      <c r="O19" s="138">
        <v>2</v>
      </c>
      <c r="P19" s="111"/>
      <c r="Q19" s="159">
        <f t="shared" si="1"/>
        <v>3</v>
      </c>
      <c r="R19" s="141">
        <f t="shared" si="5"/>
        <v>3</v>
      </c>
      <c r="S19" s="115">
        <v>6.6</v>
      </c>
      <c r="T19" s="115">
        <v>6.6</v>
      </c>
    </row>
    <row r="20" spans="1:20" s="1" customFormat="1" ht="54" customHeight="1">
      <c r="A20" s="78"/>
      <c r="B20" s="337" t="s">
        <v>247</v>
      </c>
      <c r="C20" s="144"/>
      <c r="D20" s="113">
        <f t="shared" si="0"/>
        <v>0</v>
      </c>
      <c r="E20" s="140"/>
      <c r="F20" s="138"/>
      <c r="G20" s="138"/>
      <c r="H20" s="138"/>
      <c r="I20" s="138"/>
      <c r="J20" s="138">
        <v>2</v>
      </c>
      <c r="K20" s="138"/>
      <c r="L20" s="138"/>
      <c r="M20" s="138">
        <v>1.5</v>
      </c>
      <c r="N20" s="138">
        <v>5</v>
      </c>
      <c r="O20" s="138"/>
      <c r="P20" s="111"/>
      <c r="Q20" s="159">
        <f t="shared" si="1"/>
        <v>8.5</v>
      </c>
      <c r="R20" s="141">
        <f t="shared" si="5"/>
        <v>8.5</v>
      </c>
      <c r="S20" s="115">
        <v>21.3</v>
      </c>
      <c r="T20" s="115">
        <v>17.3</v>
      </c>
    </row>
    <row r="21" spans="1:20" s="1" customFormat="1" ht="54" customHeight="1">
      <c r="A21" s="78"/>
      <c r="B21" s="337" t="s">
        <v>259</v>
      </c>
      <c r="C21" s="144"/>
      <c r="D21" s="113">
        <f t="shared" si="0"/>
        <v>0</v>
      </c>
      <c r="E21" s="140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11">
        <v>1.9</v>
      </c>
      <c r="Q21" s="159">
        <f t="shared" si="1"/>
        <v>1.9</v>
      </c>
      <c r="R21" s="141">
        <f t="shared" si="5"/>
        <v>1.9</v>
      </c>
      <c r="S21" s="115">
        <v>5</v>
      </c>
      <c r="T21" s="115">
        <v>5</v>
      </c>
    </row>
    <row r="22" spans="1:20" s="1" customFormat="1" ht="54" customHeight="1">
      <c r="A22" s="78"/>
      <c r="B22" s="337" t="s">
        <v>254</v>
      </c>
      <c r="C22" s="144"/>
      <c r="D22" s="113">
        <f t="shared" si="0"/>
        <v>0</v>
      </c>
      <c r="E22" s="140"/>
      <c r="F22" s="138"/>
      <c r="G22" s="138"/>
      <c r="H22" s="138"/>
      <c r="I22" s="138"/>
      <c r="J22" s="138"/>
      <c r="K22" s="138"/>
      <c r="L22" s="138">
        <v>1</v>
      </c>
      <c r="M22" s="138"/>
      <c r="N22" s="138"/>
      <c r="O22" s="138"/>
      <c r="P22" s="111"/>
      <c r="Q22" s="159">
        <f t="shared" si="1"/>
        <v>1</v>
      </c>
      <c r="R22" s="141">
        <f t="shared" si="5"/>
        <v>1</v>
      </c>
      <c r="S22" s="115">
        <v>2</v>
      </c>
      <c r="T22" s="115">
        <v>1.7</v>
      </c>
    </row>
    <row r="23" spans="2:20" s="1" customFormat="1" ht="54" customHeight="1" thickBot="1">
      <c r="B23" s="85" t="s">
        <v>282</v>
      </c>
      <c r="C23" s="126">
        <f aca="true" t="shared" si="6" ref="C23:P23">SUM(C17:C22)</f>
        <v>0</v>
      </c>
      <c r="D23" s="416">
        <f>SUM(D17:D22)</f>
        <v>0</v>
      </c>
      <c r="E23" s="127">
        <f t="shared" si="6"/>
        <v>0</v>
      </c>
      <c r="F23" s="127">
        <f t="shared" si="6"/>
        <v>0</v>
      </c>
      <c r="G23" s="127">
        <f t="shared" si="6"/>
        <v>0</v>
      </c>
      <c r="H23" s="127">
        <f t="shared" si="6"/>
        <v>0</v>
      </c>
      <c r="I23" s="127">
        <f t="shared" si="6"/>
        <v>0</v>
      </c>
      <c r="J23" s="127">
        <f t="shared" si="6"/>
        <v>2.6</v>
      </c>
      <c r="K23" s="127">
        <f t="shared" si="6"/>
        <v>0.2</v>
      </c>
      <c r="L23" s="127">
        <f t="shared" si="6"/>
        <v>1</v>
      </c>
      <c r="M23" s="127">
        <f t="shared" si="6"/>
        <v>2</v>
      </c>
      <c r="N23" s="127">
        <f t="shared" si="6"/>
        <v>6</v>
      </c>
      <c r="O23" s="127">
        <f t="shared" si="6"/>
        <v>2</v>
      </c>
      <c r="P23" s="127">
        <f t="shared" si="6"/>
        <v>2.1</v>
      </c>
      <c r="Q23" s="133">
        <f>SUM(Q17:Q22)</f>
        <v>15.9</v>
      </c>
      <c r="R23" s="136">
        <f>SUM(R17:R22)</f>
        <v>15.9</v>
      </c>
      <c r="S23" s="136">
        <f>SUM(S17:S22)</f>
        <v>47.900000000000006</v>
      </c>
      <c r="T23" s="136">
        <f>SUM(T17:T22)</f>
        <v>43.60000000000001</v>
      </c>
    </row>
    <row r="24" spans="1:20" s="1" customFormat="1" ht="54" customHeight="1">
      <c r="A24" s="90"/>
      <c r="B24" s="337" t="s">
        <v>220</v>
      </c>
      <c r="C24" s="144"/>
      <c r="D24" s="113">
        <f>SUM(C24:C24)</f>
        <v>0</v>
      </c>
      <c r="E24" s="140">
        <v>10.7</v>
      </c>
      <c r="F24" s="138"/>
      <c r="G24" s="138"/>
      <c r="H24" s="138"/>
      <c r="I24" s="138"/>
      <c r="J24" s="138">
        <v>6.5</v>
      </c>
      <c r="K24" s="138">
        <v>8.6</v>
      </c>
      <c r="L24" s="138"/>
      <c r="M24" s="138">
        <v>12.7</v>
      </c>
      <c r="N24" s="138"/>
      <c r="O24" s="138"/>
      <c r="P24" s="111"/>
      <c r="Q24" s="159">
        <f>SUM(E24:P24)</f>
        <v>38.5</v>
      </c>
      <c r="R24" s="141">
        <f>D24+Q24</f>
        <v>38.5</v>
      </c>
      <c r="S24" s="115">
        <v>261</v>
      </c>
      <c r="T24" s="115">
        <v>261</v>
      </c>
    </row>
    <row r="25" spans="2:20" s="1" customFormat="1" ht="54" customHeight="1" thickBot="1">
      <c r="B25" s="85" t="s">
        <v>280</v>
      </c>
      <c r="C25" s="126">
        <f>SUM(C24:C24)</f>
        <v>0</v>
      </c>
      <c r="D25" s="132">
        <f>SUM(C25:C25)</f>
        <v>0</v>
      </c>
      <c r="E25" s="127">
        <f aca="true" t="shared" si="7" ref="E25:P25">SUM(E24:E24)</f>
        <v>10.7</v>
      </c>
      <c r="F25" s="127">
        <f t="shared" si="7"/>
        <v>0</v>
      </c>
      <c r="G25" s="127">
        <f t="shared" si="7"/>
        <v>0</v>
      </c>
      <c r="H25" s="127">
        <f t="shared" si="7"/>
        <v>0</v>
      </c>
      <c r="I25" s="127">
        <f t="shared" si="7"/>
        <v>0</v>
      </c>
      <c r="J25" s="127">
        <f t="shared" si="7"/>
        <v>6.5</v>
      </c>
      <c r="K25" s="127">
        <f t="shared" si="7"/>
        <v>8.6</v>
      </c>
      <c r="L25" s="127">
        <f t="shared" si="7"/>
        <v>0</v>
      </c>
      <c r="M25" s="127">
        <f t="shared" si="7"/>
        <v>12.7</v>
      </c>
      <c r="N25" s="127">
        <f t="shared" si="7"/>
        <v>0</v>
      </c>
      <c r="O25" s="127">
        <f t="shared" si="7"/>
        <v>0</v>
      </c>
      <c r="P25" s="127">
        <f t="shared" si="7"/>
        <v>0</v>
      </c>
      <c r="Q25" s="135">
        <f>SUM(E25:P25)</f>
        <v>38.5</v>
      </c>
      <c r="R25" s="130">
        <f>SUM(R24:R24)</f>
        <v>38.5</v>
      </c>
      <c r="S25" s="130">
        <f>SUM(S24:S24)</f>
        <v>261</v>
      </c>
      <c r="T25" s="130">
        <f>SUM(T24:T24)</f>
        <v>261</v>
      </c>
    </row>
    <row r="26" spans="1:20" s="1" customFormat="1" ht="54" customHeight="1">
      <c r="A26" s="90"/>
      <c r="B26" s="337" t="s">
        <v>260</v>
      </c>
      <c r="C26" s="144"/>
      <c r="D26" s="113">
        <f>SUM(C26:C26)</f>
        <v>0</v>
      </c>
      <c r="E26" s="140"/>
      <c r="F26" s="138">
        <v>0.5</v>
      </c>
      <c r="G26" s="138"/>
      <c r="H26" s="138"/>
      <c r="I26" s="138"/>
      <c r="J26" s="138">
        <v>0.5</v>
      </c>
      <c r="K26" s="138"/>
      <c r="L26" s="138"/>
      <c r="M26" s="138"/>
      <c r="N26" s="138">
        <v>1</v>
      </c>
      <c r="O26" s="138">
        <v>1</v>
      </c>
      <c r="P26" s="111"/>
      <c r="Q26" s="159">
        <f>SUM(E26:P26)</f>
        <v>3</v>
      </c>
      <c r="R26" s="141">
        <f>D26+Q26</f>
        <v>3</v>
      </c>
      <c r="S26" s="115">
        <v>9</v>
      </c>
      <c r="T26" s="115">
        <v>7.6</v>
      </c>
    </row>
    <row r="27" spans="2:20" s="1" customFormat="1" ht="54" customHeight="1" thickBot="1">
      <c r="B27" s="85" t="s">
        <v>281</v>
      </c>
      <c r="C27" s="126">
        <f>SUM(C26:C26)</f>
        <v>0</v>
      </c>
      <c r="D27" s="132">
        <f>SUM(C27:C27)</f>
        <v>0</v>
      </c>
      <c r="E27" s="127">
        <f aca="true" t="shared" si="8" ref="E27:P27">SUM(E26:E26)</f>
        <v>0</v>
      </c>
      <c r="F27" s="127">
        <f t="shared" si="8"/>
        <v>0.5</v>
      </c>
      <c r="G27" s="127">
        <f t="shared" si="8"/>
        <v>0</v>
      </c>
      <c r="H27" s="127">
        <f t="shared" si="8"/>
        <v>0</v>
      </c>
      <c r="I27" s="127">
        <f t="shared" si="8"/>
        <v>0</v>
      </c>
      <c r="J27" s="127">
        <f t="shared" si="8"/>
        <v>0.5</v>
      </c>
      <c r="K27" s="127">
        <f t="shared" si="8"/>
        <v>0</v>
      </c>
      <c r="L27" s="127">
        <f t="shared" si="8"/>
        <v>0</v>
      </c>
      <c r="M27" s="127">
        <f t="shared" si="8"/>
        <v>0</v>
      </c>
      <c r="N27" s="127">
        <f t="shared" si="8"/>
        <v>1</v>
      </c>
      <c r="O27" s="127">
        <f t="shared" si="8"/>
        <v>1</v>
      </c>
      <c r="P27" s="127">
        <f t="shared" si="8"/>
        <v>0</v>
      </c>
      <c r="Q27" s="135">
        <f>SUM(E27:P27)</f>
        <v>3</v>
      </c>
      <c r="R27" s="130">
        <f>SUM(R26:R26)</f>
        <v>3</v>
      </c>
      <c r="S27" s="130">
        <f>SUM(S26:S26)</f>
        <v>9</v>
      </c>
      <c r="T27" s="130">
        <f>SUM(T26:T26)</f>
        <v>7.6</v>
      </c>
    </row>
    <row r="28" spans="2:20" s="1" customFormat="1" ht="54" customHeight="1" thickBot="1">
      <c r="B28" s="85" t="s">
        <v>268</v>
      </c>
      <c r="C28" s="126">
        <f aca="true" t="shared" si="9" ref="C28:T28">SUM(C10,C13,C16,C23,C25,C27)</f>
        <v>0.8</v>
      </c>
      <c r="D28" s="416">
        <f t="shared" si="9"/>
        <v>0.8</v>
      </c>
      <c r="E28" s="127">
        <f t="shared" si="9"/>
        <v>10.7</v>
      </c>
      <c r="F28" s="127">
        <f t="shared" si="9"/>
        <v>0.5</v>
      </c>
      <c r="G28" s="127">
        <f t="shared" si="9"/>
        <v>0</v>
      </c>
      <c r="H28" s="127">
        <f t="shared" si="9"/>
        <v>1.9000000000000001</v>
      </c>
      <c r="I28" s="127">
        <f t="shared" si="9"/>
        <v>0.1</v>
      </c>
      <c r="J28" s="127">
        <f t="shared" si="9"/>
        <v>10.2</v>
      </c>
      <c r="K28" s="127">
        <f t="shared" si="9"/>
        <v>8.799999999999999</v>
      </c>
      <c r="L28" s="127">
        <f t="shared" si="9"/>
        <v>1</v>
      </c>
      <c r="M28" s="127">
        <f t="shared" si="9"/>
        <v>15.75</v>
      </c>
      <c r="N28" s="127">
        <f t="shared" si="9"/>
        <v>13.2</v>
      </c>
      <c r="O28" s="127">
        <f t="shared" si="9"/>
        <v>3</v>
      </c>
      <c r="P28" s="127">
        <f t="shared" si="9"/>
        <v>5.2</v>
      </c>
      <c r="Q28" s="133">
        <f t="shared" si="9"/>
        <v>70.35</v>
      </c>
      <c r="R28" s="136">
        <f t="shared" si="9"/>
        <v>71.15</v>
      </c>
      <c r="S28" s="136">
        <f t="shared" si="9"/>
        <v>372.5</v>
      </c>
      <c r="T28" s="136">
        <f t="shared" si="9"/>
        <v>361.20000000000005</v>
      </c>
    </row>
    <row r="29" s="1" customFormat="1" ht="54" customHeight="1">
      <c r="B29" s="211" t="s">
        <v>294</v>
      </c>
    </row>
  </sheetData>
  <sheetProtection/>
  <mergeCells count="5">
    <mergeCell ref="S1:T1"/>
    <mergeCell ref="C5:D5"/>
    <mergeCell ref="E5:Q5"/>
    <mergeCell ref="E6:H6"/>
    <mergeCell ref="I6:O6"/>
  </mergeCells>
  <printOptions/>
  <pageMargins left="0.25" right="0.25" top="0.75" bottom="0.75" header="0.3" footer="0.3"/>
  <pageSetup fitToHeight="1" fitToWidth="1" horizontalDpi="600" verticalDpi="600" orientation="portrait" paperSize="9" scale="34" r:id="rId2"/>
  <colBreaks count="1" manualBreakCount="1">
    <brk id="11" max="2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4"/>
  <sheetViews>
    <sheetView showOutlineSymbols="0" view="pageBreakPreview" zoomScale="50" zoomScaleNormal="87" zoomScaleSheetLayoutView="50" zoomScalePageLayoutView="0" workbookViewId="0" topLeftCell="A1">
      <selection activeCell="L1" sqref="L1:N16384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1" width="12.75390625" style="1" customWidth="1"/>
    <col min="12" max="14" width="15.75390625" style="1" customWidth="1"/>
    <col min="15" max="15" width="1.625" style="1" customWidth="1"/>
    <col min="16" max="16" width="8.75390625" style="1" customWidth="1"/>
    <col min="17" max="16384" width="10.75390625" style="1" customWidth="1"/>
  </cols>
  <sheetData>
    <row r="1" spans="13:15" ht="54" customHeight="1">
      <c r="M1" s="670"/>
      <c r="N1" s="670"/>
      <c r="O1" s="670"/>
    </row>
    <row r="2" spans="2:15" ht="54" customHeight="1">
      <c r="B2" s="2" t="s">
        <v>218</v>
      </c>
      <c r="M2" s="23"/>
      <c r="N2" s="23"/>
      <c r="O2" s="23"/>
    </row>
    <row r="3" spans="2:15" ht="54" customHeight="1">
      <c r="B3" s="2"/>
      <c r="M3" s="23"/>
      <c r="N3" s="23"/>
      <c r="O3" s="23"/>
    </row>
    <row r="4" spans="2:12" ht="54" customHeight="1" thickBot="1">
      <c r="B4" s="4" t="s">
        <v>129</v>
      </c>
      <c r="F4" s="5"/>
      <c r="G4" s="5"/>
      <c r="H4" s="5"/>
      <c r="L4" s="6"/>
    </row>
    <row r="5" spans="2:14" ht="54" customHeight="1">
      <c r="B5" s="30"/>
      <c r="C5" s="677" t="s">
        <v>76</v>
      </c>
      <c r="D5" s="678"/>
      <c r="E5" s="73"/>
      <c r="F5" s="657" t="s">
        <v>269</v>
      </c>
      <c r="G5" s="657"/>
      <c r="H5" s="657"/>
      <c r="I5" s="657"/>
      <c r="J5" s="657"/>
      <c r="K5" s="617"/>
      <c r="L5" s="77" t="s">
        <v>118</v>
      </c>
      <c r="M5" s="64" t="s">
        <v>119</v>
      </c>
      <c r="N5" s="80" t="s">
        <v>120</v>
      </c>
    </row>
    <row r="6" spans="2:14" ht="54" customHeight="1">
      <c r="B6" s="9" t="s">
        <v>0</v>
      </c>
      <c r="C6" s="546" t="s">
        <v>28</v>
      </c>
      <c r="D6" s="556" t="s">
        <v>27</v>
      </c>
      <c r="E6" s="68"/>
      <c r="F6" s="546" t="s">
        <v>28</v>
      </c>
      <c r="G6" s="603" t="s">
        <v>27</v>
      </c>
      <c r="H6" s="679"/>
      <c r="I6" s="602" t="s">
        <v>29</v>
      </c>
      <c r="J6" s="608"/>
      <c r="K6" s="54"/>
      <c r="L6" s="91" t="s">
        <v>49</v>
      </c>
      <c r="M6" s="65" t="s">
        <v>49</v>
      </c>
      <c r="N6" s="81" t="s">
        <v>49</v>
      </c>
    </row>
    <row r="7" spans="2:14" ht="54" customHeight="1" thickBot="1">
      <c r="B7" s="32"/>
      <c r="C7" s="45" t="s">
        <v>198</v>
      </c>
      <c r="D7" s="26" t="s">
        <v>199</v>
      </c>
      <c r="E7" s="42" t="s">
        <v>26</v>
      </c>
      <c r="F7" s="40" t="s">
        <v>200</v>
      </c>
      <c r="G7" s="26" t="s">
        <v>201</v>
      </c>
      <c r="H7" s="26" t="s">
        <v>113</v>
      </c>
      <c r="I7" s="26" t="s">
        <v>202</v>
      </c>
      <c r="J7" s="26" t="s">
        <v>117</v>
      </c>
      <c r="K7" s="42" t="s">
        <v>6</v>
      </c>
      <c r="L7" s="67" t="s">
        <v>144</v>
      </c>
      <c r="M7" s="66" t="s">
        <v>145</v>
      </c>
      <c r="N7" s="82" t="s">
        <v>145</v>
      </c>
    </row>
    <row r="8" spans="1:14" ht="54" customHeight="1">
      <c r="A8" s="90"/>
      <c r="B8" s="107" t="s">
        <v>231</v>
      </c>
      <c r="C8" s="509"/>
      <c r="D8" s="510"/>
      <c r="E8" s="511">
        <f>SUM(C8:D8)</f>
        <v>0</v>
      </c>
      <c r="F8" s="512"/>
      <c r="G8" s="510">
        <v>2</v>
      </c>
      <c r="H8" s="510"/>
      <c r="I8" s="510">
        <v>0.1</v>
      </c>
      <c r="J8" s="510"/>
      <c r="K8" s="513">
        <f>SUM(F8:J8)</f>
        <v>2.1</v>
      </c>
      <c r="L8" s="514">
        <f>E8+K8</f>
        <v>2.1</v>
      </c>
      <c r="M8" s="515">
        <v>3.3</v>
      </c>
      <c r="N8" s="516">
        <v>0.3</v>
      </c>
    </row>
    <row r="9" spans="1:14" ht="54" customHeight="1">
      <c r="A9" s="90"/>
      <c r="B9" s="69" t="s">
        <v>225</v>
      </c>
      <c r="C9" s="547"/>
      <c r="D9" s="548"/>
      <c r="E9" s="549">
        <f>SUM(C9:D9)</f>
        <v>0</v>
      </c>
      <c r="F9" s="550"/>
      <c r="G9" s="551">
        <v>1</v>
      </c>
      <c r="H9" s="548"/>
      <c r="I9" s="551"/>
      <c r="J9" s="551"/>
      <c r="K9" s="552">
        <f>SUM(F9:J9)</f>
        <v>1</v>
      </c>
      <c r="L9" s="553">
        <f>E9+K9</f>
        <v>1</v>
      </c>
      <c r="M9" s="554">
        <v>2.5</v>
      </c>
      <c r="N9" s="555">
        <v>2.5</v>
      </c>
    </row>
    <row r="10" spans="1:14" ht="54" customHeight="1">
      <c r="A10" s="90"/>
      <c r="B10" s="191" t="s">
        <v>234</v>
      </c>
      <c r="C10" s="540">
        <v>0.1</v>
      </c>
      <c r="D10" s="517"/>
      <c r="E10" s="518">
        <f>SUM(C10:D10)</f>
        <v>0.1</v>
      </c>
      <c r="F10" s="519"/>
      <c r="G10" s="517"/>
      <c r="H10" s="517"/>
      <c r="I10" s="517"/>
      <c r="J10" s="517"/>
      <c r="K10" s="520">
        <f>SUM(F10:J10)</f>
        <v>0</v>
      </c>
      <c r="L10" s="521">
        <f>E10+K10</f>
        <v>0.1</v>
      </c>
      <c r="M10" s="522">
        <v>1.68</v>
      </c>
      <c r="N10" s="523">
        <v>1.549</v>
      </c>
    </row>
    <row r="11" spans="2:14" ht="54" customHeight="1" thickBot="1">
      <c r="B11" s="193" t="s">
        <v>277</v>
      </c>
      <c r="C11" s="529">
        <f aca="true" t="shared" si="0" ref="C11:N11">SUM(C8:C10)</f>
        <v>0.1</v>
      </c>
      <c r="D11" s="524">
        <f t="shared" si="0"/>
        <v>0</v>
      </c>
      <c r="E11" s="525">
        <f t="shared" si="0"/>
        <v>0.1</v>
      </c>
      <c r="F11" s="526">
        <f t="shared" si="0"/>
        <v>0</v>
      </c>
      <c r="G11" s="524">
        <f t="shared" si="0"/>
        <v>3</v>
      </c>
      <c r="H11" s="524">
        <f t="shared" si="0"/>
        <v>0</v>
      </c>
      <c r="I11" s="524">
        <f t="shared" si="0"/>
        <v>0.1</v>
      </c>
      <c r="J11" s="524">
        <f t="shared" si="0"/>
        <v>0</v>
      </c>
      <c r="K11" s="527">
        <f t="shared" si="0"/>
        <v>3.1</v>
      </c>
      <c r="L11" s="528">
        <f t="shared" si="0"/>
        <v>3.2</v>
      </c>
      <c r="M11" s="528">
        <f t="shared" si="0"/>
        <v>7.4799999999999995</v>
      </c>
      <c r="N11" s="528">
        <f t="shared" si="0"/>
        <v>4.349</v>
      </c>
    </row>
    <row r="12" spans="1:14" ht="54" customHeight="1">
      <c r="A12" s="90"/>
      <c r="B12" s="107" t="s">
        <v>267</v>
      </c>
      <c r="C12" s="509">
        <v>0.6</v>
      </c>
      <c r="D12" s="510">
        <v>0.7</v>
      </c>
      <c r="E12" s="511">
        <f aca="true" t="shared" si="1" ref="E12:E17">SUM(C12:D12)</f>
        <v>1.2999999999999998</v>
      </c>
      <c r="F12" s="512">
        <v>0.6</v>
      </c>
      <c r="G12" s="510">
        <v>4.5</v>
      </c>
      <c r="H12" s="510">
        <v>1.2</v>
      </c>
      <c r="I12" s="510">
        <v>1.4</v>
      </c>
      <c r="J12" s="510">
        <v>0.5</v>
      </c>
      <c r="K12" s="513">
        <f aca="true" t="shared" si="2" ref="K12:K17">SUM(F12:J12)</f>
        <v>8.2</v>
      </c>
      <c r="L12" s="514">
        <f>E12+K12</f>
        <v>9.5</v>
      </c>
      <c r="M12" s="515">
        <v>30</v>
      </c>
      <c r="N12" s="516">
        <v>24.1</v>
      </c>
    </row>
    <row r="13" spans="2:14" ht="54" customHeight="1" thickBot="1">
      <c r="B13" s="22" t="s">
        <v>279</v>
      </c>
      <c r="C13" s="529">
        <f>SUM(C12:C12)</f>
        <v>0.6</v>
      </c>
      <c r="D13" s="530">
        <f>SUM(D12:D12)</f>
        <v>0.7</v>
      </c>
      <c r="E13" s="531">
        <f t="shared" si="1"/>
        <v>1.2999999999999998</v>
      </c>
      <c r="F13" s="526">
        <f>SUM(F12:F12)</f>
        <v>0.6</v>
      </c>
      <c r="G13" s="526">
        <f>SUM(G12:G12)</f>
        <v>4.5</v>
      </c>
      <c r="H13" s="526">
        <f>SUM(H12:H12)</f>
        <v>1.2</v>
      </c>
      <c r="I13" s="526">
        <f>SUM(I12:I12)</f>
        <v>1.4</v>
      </c>
      <c r="J13" s="526">
        <f>SUM(J12:J12)</f>
        <v>0.5</v>
      </c>
      <c r="K13" s="532">
        <f t="shared" si="2"/>
        <v>8.2</v>
      </c>
      <c r="L13" s="533">
        <f>SUM(L12:L12)</f>
        <v>9.5</v>
      </c>
      <c r="M13" s="534">
        <f>SUM(M12:M12)</f>
        <v>30</v>
      </c>
      <c r="N13" s="535">
        <f>SUM(N12:N12)</f>
        <v>24.1</v>
      </c>
    </row>
    <row r="14" spans="1:14" ht="54" customHeight="1">
      <c r="A14" s="90"/>
      <c r="B14" s="107" t="s">
        <v>244</v>
      </c>
      <c r="C14" s="509"/>
      <c r="D14" s="510"/>
      <c r="E14" s="511">
        <f t="shared" si="1"/>
        <v>0</v>
      </c>
      <c r="F14" s="512"/>
      <c r="G14" s="510"/>
      <c r="H14" s="510"/>
      <c r="I14" s="510">
        <v>0.1</v>
      </c>
      <c r="J14" s="510"/>
      <c r="K14" s="513">
        <f t="shared" si="2"/>
        <v>0.1</v>
      </c>
      <c r="L14" s="514">
        <f>E14+K14</f>
        <v>0.1</v>
      </c>
      <c r="M14" s="515">
        <v>1</v>
      </c>
      <c r="N14" s="516">
        <v>1</v>
      </c>
    </row>
    <row r="15" spans="2:14" ht="54" customHeight="1" thickBot="1">
      <c r="B15" s="22" t="s">
        <v>282</v>
      </c>
      <c r="C15" s="529">
        <f>SUM(C14:C14)</f>
        <v>0</v>
      </c>
      <c r="D15" s="530">
        <f>SUM(D14:D14)</f>
        <v>0</v>
      </c>
      <c r="E15" s="531">
        <f t="shared" si="1"/>
        <v>0</v>
      </c>
      <c r="F15" s="526">
        <f>SUM(F14:F14)</f>
        <v>0</v>
      </c>
      <c r="G15" s="526">
        <f>SUM(G14:G14)</f>
        <v>0</v>
      </c>
      <c r="H15" s="526">
        <f>SUM(H14:H14)</f>
        <v>0</v>
      </c>
      <c r="I15" s="526">
        <f>SUM(I14:I14)</f>
        <v>0.1</v>
      </c>
      <c r="J15" s="526">
        <f>SUM(J14:J14)</f>
        <v>0</v>
      </c>
      <c r="K15" s="532">
        <f t="shared" si="2"/>
        <v>0.1</v>
      </c>
      <c r="L15" s="533">
        <f>SUM(L14:L14)</f>
        <v>0.1</v>
      </c>
      <c r="M15" s="534">
        <f>SUM(M14:M14)</f>
        <v>1</v>
      </c>
      <c r="N15" s="535">
        <f>SUM(N14:N14)</f>
        <v>1</v>
      </c>
    </row>
    <row r="16" spans="1:14" ht="54" customHeight="1">
      <c r="A16" s="90"/>
      <c r="B16" s="107" t="s">
        <v>224</v>
      </c>
      <c r="C16" s="509"/>
      <c r="D16" s="510"/>
      <c r="E16" s="511">
        <f t="shared" si="1"/>
        <v>0</v>
      </c>
      <c r="F16" s="512">
        <v>0.4</v>
      </c>
      <c r="G16" s="510"/>
      <c r="H16" s="510"/>
      <c r="I16" s="510"/>
      <c r="J16" s="510"/>
      <c r="K16" s="513">
        <f t="shared" si="2"/>
        <v>0.4</v>
      </c>
      <c r="L16" s="514">
        <f>E16+K16</f>
        <v>0.4</v>
      </c>
      <c r="M16" s="515">
        <v>3.2</v>
      </c>
      <c r="N16" s="516">
        <v>3.2</v>
      </c>
    </row>
    <row r="17" spans="2:14" ht="54" customHeight="1" thickBot="1">
      <c r="B17" s="22" t="s">
        <v>280</v>
      </c>
      <c r="C17" s="529">
        <f>SUM(C16:C16)</f>
        <v>0</v>
      </c>
      <c r="D17" s="530">
        <f>SUM(D16:D16)</f>
        <v>0</v>
      </c>
      <c r="E17" s="531">
        <f t="shared" si="1"/>
        <v>0</v>
      </c>
      <c r="F17" s="526">
        <f>SUM(F16:F16)</f>
        <v>0.4</v>
      </c>
      <c r="G17" s="526">
        <f>SUM(G16:G16)</f>
        <v>0</v>
      </c>
      <c r="H17" s="526">
        <f>SUM(H16:H16)</f>
        <v>0</v>
      </c>
      <c r="I17" s="526">
        <f>SUM(I16:I16)</f>
        <v>0</v>
      </c>
      <c r="J17" s="526">
        <f>SUM(J16:J16)</f>
        <v>0</v>
      </c>
      <c r="K17" s="532">
        <f t="shared" si="2"/>
        <v>0.4</v>
      </c>
      <c r="L17" s="533">
        <f>SUM(L16:L16)</f>
        <v>0.4</v>
      </c>
      <c r="M17" s="534">
        <f>SUM(M16:M16)</f>
        <v>3.2</v>
      </c>
      <c r="N17" s="535">
        <f>SUM(N16:N16)</f>
        <v>3.2</v>
      </c>
    </row>
    <row r="18" spans="2:14" ht="54" customHeight="1" thickBot="1">
      <c r="B18" s="22" t="s">
        <v>268</v>
      </c>
      <c r="C18" s="536">
        <f aca="true" t="shared" si="3" ref="C18:N18">SUM(C11,C13,C15,C17)</f>
        <v>0.7</v>
      </c>
      <c r="D18" s="537">
        <f t="shared" si="3"/>
        <v>0.7</v>
      </c>
      <c r="E18" s="538">
        <f t="shared" si="3"/>
        <v>1.4</v>
      </c>
      <c r="F18" s="539">
        <f t="shared" si="3"/>
        <v>1</v>
      </c>
      <c r="G18" s="537">
        <f t="shared" si="3"/>
        <v>7.5</v>
      </c>
      <c r="H18" s="537">
        <f t="shared" si="3"/>
        <v>1.2</v>
      </c>
      <c r="I18" s="537">
        <f t="shared" si="3"/>
        <v>1.6</v>
      </c>
      <c r="J18" s="537">
        <f t="shared" si="3"/>
        <v>0.5</v>
      </c>
      <c r="K18" s="526">
        <f t="shared" si="3"/>
        <v>11.799999999999999</v>
      </c>
      <c r="L18" s="529">
        <f t="shared" si="3"/>
        <v>13.2</v>
      </c>
      <c r="M18" s="529">
        <f t="shared" si="3"/>
        <v>41.68</v>
      </c>
      <c r="N18" s="529">
        <f t="shared" si="3"/>
        <v>32.649</v>
      </c>
    </row>
    <row r="19" ht="54" customHeight="1">
      <c r="B19" s="211" t="s">
        <v>294</v>
      </c>
    </row>
    <row r="20" ht="54" customHeight="1">
      <c r="A20" s="90"/>
    </row>
    <row r="21" ht="54" customHeight="1">
      <c r="A21" s="90"/>
    </row>
    <row r="22" ht="54" customHeight="1">
      <c r="A22" s="90"/>
    </row>
    <row r="23" ht="54" customHeight="1">
      <c r="A23" s="90"/>
    </row>
    <row r="24" ht="54" customHeight="1">
      <c r="A24" s="90"/>
    </row>
  </sheetData>
  <sheetProtection/>
  <mergeCells count="5">
    <mergeCell ref="M1:O1"/>
    <mergeCell ref="C5:D5"/>
    <mergeCell ref="F5:K5"/>
    <mergeCell ref="G6:H6"/>
    <mergeCell ref="I6:J6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さる</dc:creator>
  <cp:keywords/>
  <dc:description/>
  <cp:lastModifiedBy>福岡県</cp:lastModifiedBy>
  <cp:lastPrinted>2021-05-25T04:05:20Z</cp:lastPrinted>
  <dcterms:created xsi:type="dcterms:W3CDTF">2000-08-16T04:12:03Z</dcterms:created>
  <dcterms:modified xsi:type="dcterms:W3CDTF">2021-05-25T09:05:06Z</dcterms:modified>
  <cp:category/>
  <cp:version/>
  <cp:contentType/>
  <cp:contentStatus/>
</cp:coreProperties>
</file>