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5325" tabRatio="850" firstSheet="27" activeTab="27"/>
  </bookViews>
  <sheets>
    <sheet name="全体事業計画調書" sheetId="1" state="hidden" r:id="rId1"/>
    <sheet name="概算集計" sheetId="2" state="hidden" r:id="rId2"/>
    <sheet name="今回設計" sheetId="3" state="hidden" r:id="rId3"/>
    <sheet name="概算事業費" sheetId="4" state="hidden" r:id="rId4"/>
    <sheet name="　" sheetId="5" state="hidden" r:id="rId5"/>
    <sheet name="補助→" sheetId="6" state="hidden" r:id="rId6"/>
    <sheet name="入力1" sheetId="7" state="hidden" r:id="rId7"/>
    <sheet name="確認1" sheetId="8" state="hidden" r:id="rId8"/>
    <sheet name="共1" sheetId="9" state="hidden" r:id="rId9"/>
    <sheet name="現1" sheetId="10" state="hidden" r:id="rId10"/>
    <sheet name="般1" sheetId="11" state="hidden" r:id="rId11"/>
    <sheet name="入力2" sheetId="12" state="hidden" r:id="rId12"/>
    <sheet name="確認2" sheetId="13" state="hidden" r:id="rId13"/>
    <sheet name="共2" sheetId="14" state="hidden" r:id="rId14"/>
    <sheet name="現2" sheetId="15" state="hidden" r:id="rId15"/>
    <sheet name="般2" sheetId="16" state="hidden" r:id="rId16"/>
    <sheet name="単費→" sheetId="17" state="hidden" r:id="rId17"/>
    <sheet name="入力3" sheetId="18" state="hidden" r:id="rId18"/>
    <sheet name="確認3" sheetId="19" state="hidden" r:id="rId19"/>
    <sheet name="共3" sheetId="20" state="hidden" r:id="rId20"/>
    <sheet name="現3" sheetId="21" state="hidden" r:id="rId21"/>
    <sheet name="般3" sheetId="22" state="hidden" r:id="rId22"/>
    <sheet name="入力4" sheetId="23" state="hidden" r:id="rId23"/>
    <sheet name="確認4" sheetId="24" state="hidden" r:id="rId24"/>
    <sheet name="共4" sheetId="25" state="hidden" r:id="rId25"/>
    <sheet name="現4" sheetId="26" state="hidden" r:id="rId26"/>
    <sheet name="般4" sheetId="27" state="hidden" r:id="rId27"/>
    <sheet name="別紙（３）（簡水用）"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1">#REF!</definedName>
    <definedName name="_2">#REF!</definedName>
    <definedName name="_4式">#N/A</definedName>
    <definedName name="_5式">#N/A</definedName>
    <definedName name="_Fill" localSheetId="27" hidden="1">#REF!</definedName>
    <definedName name="_Fill" hidden="1">#REF!</definedName>
    <definedName name="_P1" localSheetId="27">'[3]Sheet3'!#REF!</definedName>
    <definedName name="_P1">'[3]Sheet3'!#REF!</definedName>
    <definedName name="_P2" localSheetId="27">'[3]Sheet3'!#REF!</definedName>
    <definedName name="_P2">'[3]Sheet3'!#REF!</definedName>
    <definedName name="\0" localSheetId="27">#REF!</definedName>
    <definedName name="\0">#REF!</definedName>
    <definedName name="\a">#N/A</definedName>
    <definedName name="\b">#REF!</definedName>
    <definedName name="\D">'[3]#REF'!$Y$22:$Y$26</definedName>
    <definedName name="\e">#REF!</definedName>
    <definedName name="\f">#REF!</definedName>
    <definedName name="\L">'[3]#REF'!$Y$14:$Y$20</definedName>
    <definedName name="\m" localSheetId="27">#REF!</definedName>
    <definedName name="\m">#REF!</definedName>
    <definedName name="\p">#N/A</definedName>
    <definedName name="\Q">'[3]#REF'!$Y$15:$Y$20</definedName>
    <definedName name="a">#REF!</definedName>
    <definedName name="aa" localSheetId="27">'[6]屋外附帯'!#REF!</definedName>
    <definedName name="aa">'[6]屋外附帯'!#REF!</definedName>
    <definedName name="case">#REF!</definedName>
    <definedName name="case_name" localSheetId="27">#REF!</definedName>
    <definedName name="case_name">#REF!</definedName>
    <definedName name="e" localSheetId="27">#REF!</definedName>
    <definedName name="e">#REF!</definedName>
    <definedName name="f" localSheetId="27">#REF!</definedName>
    <definedName name="f">#REF!</definedName>
    <definedName name="FW" localSheetId="27">'[3]Sheet3'!#REF!</definedName>
    <definedName name="FW">'[3]Sheet3'!#REF!</definedName>
    <definedName name="GEN" localSheetId="27">'[3]Sheet3'!#REF!</definedName>
    <definedName name="GEN">'[3]Sheet3'!#REF!</definedName>
    <definedName name="GYOCNT" localSheetId="27">#REF!</definedName>
    <definedName name="GYOCNT">#REF!</definedName>
    <definedName name="p" localSheetId="27">#REF!</definedName>
    <definedName name="p">#REF!</definedName>
    <definedName name="pri1">#REF!</definedName>
    <definedName name="PRI2">#N/A</definedName>
    <definedName name="pri3">#REF!</definedName>
    <definedName name="pri4">#REF!</definedName>
    <definedName name="_xlnm.Print_Area" localSheetId="3">'概算事業費'!$B$10:$N$67</definedName>
    <definedName name="_xlnm.Print_Area" localSheetId="1">'概算集計'!$A$2:$I$47</definedName>
    <definedName name="_xlnm.Print_Area" localSheetId="7">'確認1'!$A$1:$E$88</definedName>
    <definedName name="_xlnm.Print_Area" localSheetId="12">'確認2'!$A$1:$E$88</definedName>
    <definedName name="_xlnm.Print_Area" localSheetId="18">'確認3'!$A$1:$E$88</definedName>
    <definedName name="_xlnm.Print_Area" localSheetId="23">'確認4'!$A$1:$E$88</definedName>
    <definedName name="_xlnm.Print_Area" localSheetId="2">'今回設計'!$A$1:$M$29</definedName>
    <definedName name="_xlnm.Print_Area" localSheetId="0">'全体事業計画調書'!$A$1:$X$58</definedName>
    <definedName name="_xlnm.Print_Area" localSheetId="6">'入力1'!$A$1:$F$59</definedName>
    <definedName name="_xlnm.Print_Area" localSheetId="11">'入力2'!$A$1:$F$59</definedName>
    <definedName name="_xlnm.Print_Area" localSheetId="17">'入力3'!$A$1:$F$59</definedName>
    <definedName name="_xlnm.Print_Area" localSheetId="22">'入力4'!$A$1:$F$59</definedName>
    <definedName name="_xlnm.Print_Area" localSheetId="27">'別紙（３）（簡水用）'!$A$1:$X$58</definedName>
    <definedName name="q" localSheetId="27">#REF!</definedName>
    <definedName name="q">#REF!</definedName>
    <definedName name="ritu">#REF!</definedName>
    <definedName name="s" localSheetId="27">#REF!</definedName>
    <definedName name="s">#REF!</definedName>
    <definedName name="SETAI" localSheetId="27">'[3]Sheet3'!#REF!</definedName>
    <definedName name="SETAI">'[3]Sheet3'!#REF!</definedName>
    <definedName name="ssss" localSheetId="27">#REF!</definedName>
    <definedName name="ssss">#REF!</definedName>
    <definedName name="up1" localSheetId="27">'[2]△料金根拠'!#REF!</definedName>
    <definedName name="up1">'[2]△料金根拠'!#REF!</definedName>
    <definedName name="up2" localSheetId="27">'[2]△料金根拠'!#REF!</definedName>
    <definedName name="up2">'[2]△料金根拠'!#REF!</definedName>
    <definedName name="w" localSheetId="27">#REF!</definedName>
    <definedName name="w">#REF!</definedName>
    <definedName name="wrn.更新部分の印刷." localSheetId="1" hidden="1">{#N/A,#N/A,FALSE,"給水原価";#N/A,#N/A,FALSE,"経常収支";#N/A,#N/A,FALSE,"工事財源";#N/A,#N/A,FALSE,"資本収支";#N/A,#N/A,FALSE,"償還表";#N/A,#N/A,FALSE,"損益収入";#N/A,#N/A,FALSE,"料金根拠"}</definedName>
    <definedName name="wrn.更新部分の印刷." localSheetId="2" hidden="1">{#N/A,#N/A,FALSE,"給水原価";#N/A,#N/A,FALSE,"経常収支";#N/A,#N/A,FALSE,"工事財源";#N/A,#N/A,FALSE,"資本収支";#N/A,#N/A,FALSE,"償還表";#N/A,#N/A,FALSE,"損益収入";#N/A,#N/A,FALSE,"料金根拠"}</definedName>
    <definedName name="wrn.更新部分の印刷." localSheetId="27" hidden="1">{#N/A,#N/A,FALSE,"給水原価";#N/A,#N/A,FALSE,"経常収支";#N/A,#N/A,FALSE,"工事財源";#N/A,#N/A,FALSE,"資本収支";#N/A,#N/A,FALSE,"償還表";#N/A,#N/A,FALSE,"損益収入";#N/A,#N/A,FALSE,"料金根拠"}</definedName>
    <definedName name="wrn.更新部分の印刷." localSheetId="5" hidden="1">{#N/A,#N/A,FALSE,"給水原価";#N/A,#N/A,FALSE,"経常収支";#N/A,#N/A,FALSE,"工事財源";#N/A,#N/A,FALSE,"資本収支";#N/A,#N/A,FALSE,"償還表";#N/A,#N/A,FALSE,"損益収入";#N/A,#N/A,FALSE,"料金根拠"}</definedName>
    <definedName name="wrn.更新部分の印刷." hidden="1">{#N/A,#N/A,FALSE,"給水原価";#N/A,#N/A,FALSE,"経常収支";#N/A,#N/A,FALSE,"工事財源";#N/A,#N/A,FALSE,"資本収支";#N/A,#N/A,FALSE,"償還表";#N/A,#N/A,FALSE,"損益収入";#N/A,#N/A,FALSE,"料金根拠"}</definedName>
    <definedName name="youti" localSheetId="27">#REF!</definedName>
    <definedName name="youti">#REF!</definedName>
    <definedName name="カウント">#N/A</definedName>
    <definedName name="タイトル入力" localSheetId="27">[3]!タイトル入力</definedName>
    <definedName name="タイトル入力">[3]!タイトル入力</definedName>
    <definedName name="デｰタ数の変更" localSheetId="27">[3]!デｰタ数の変更</definedName>
    <definedName name="デｰタ数の変更">[3]!デｰタ数の変更</definedName>
    <definedName name="ﾒﾆｭｰ" localSheetId="27">#REF!</definedName>
    <definedName name="ﾒﾆｭｰ">#REF!</definedName>
    <definedName name="印刷範囲">#N/A</definedName>
    <definedName name="印刷範囲1">#N/A</definedName>
    <definedName name="印刷範囲2">#N/A</definedName>
    <definedName name="共同施設">#REF!</definedName>
    <definedName name="採用式決定" localSheetId="27">[3]!採用式決定</definedName>
    <definedName name="採用式決定">[3]!採用式決定</definedName>
    <definedName name="採用値">#N/A</definedName>
    <definedName name="実績値">#N/A</definedName>
    <definedName name="終了">#N/A</definedName>
    <definedName name="初期化" localSheetId="27">[3]!初期化</definedName>
    <definedName name="初期化">[3]!初期化</definedName>
    <definedName name="推定結果">#N/A</definedName>
    <definedName name="専用施設">#REF!</definedName>
    <definedName name="年事業費">'[3]Sheet2'!$B$8,'[3]Sheet2'!$B$8,'[3]Sheet2'!$B$16</definedName>
    <definedName name="年度">#N/A</definedName>
  </definedNames>
  <calcPr fullCalcOnLoad="1"/>
</workbook>
</file>

<file path=xl/comments1.xml><?xml version="1.0" encoding="utf-8"?>
<comments xmlns="http://schemas.openxmlformats.org/spreadsheetml/2006/main">
  <authors>
    <author>日本水工設計株式会社</author>
  </authors>
  <commentList>
    <comment ref="R5" authorId="0">
      <text>
        <r>
          <rPr>
            <sz val="9"/>
            <rFont val="ＭＳ Ｐゴシック"/>
            <family val="3"/>
          </rPr>
          <t>給水管＋消火栓</t>
        </r>
      </text>
    </comment>
    <comment ref="V5" authorId="0">
      <text>
        <r>
          <rPr>
            <sz val="9"/>
            <rFont val="ＭＳ Ｐゴシック"/>
            <family val="3"/>
          </rPr>
          <t>給水管＋消火栓</t>
        </r>
      </text>
    </comment>
  </commentList>
</comments>
</file>

<file path=xl/comments12.xml><?xml version="1.0" encoding="utf-8"?>
<comments xmlns="http://schemas.openxmlformats.org/spreadsheetml/2006/main">
  <authors>
    <author>日本水工設計株式会社</author>
  </authors>
  <commentList>
    <comment ref="C47" authorId="0">
      <text>
        <r>
          <rPr>
            <b/>
            <sz val="9"/>
            <rFont val="ＭＳ Ｐゴシック"/>
            <family val="3"/>
          </rPr>
          <t>工事原価の区分を選択</t>
        </r>
      </text>
    </comment>
    <comment ref="C40" authorId="0">
      <text>
        <r>
          <rPr>
            <b/>
            <sz val="9"/>
            <rFont val="ＭＳ Ｐゴシック"/>
            <family val="3"/>
          </rPr>
          <t xml:space="preserve">対象純工事費（Np）の金額区分を選択
</t>
        </r>
      </text>
    </comment>
    <comment ref="C32" authorId="0">
      <text>
        <r>
          <rPr>
            <b/>
            <sz val="9"/>
            <rFont val="ＭＳ Ｐゴシック"/>
            <family val="3"/>
          </rPr>
          <t xml:space="preserve">対象額（P）の金額区分を選択
</t>
        </r>
      </text>
    </comment>
    <comment ref="B8" authorId="0">
      <text>
        <r>
          <rPr>
            <b/>
            <sz val="9"/>
            <rFont val="ＭＳ Ｐゴシック"/>
            <family val="3"/>
          </rPr>
          <t>簡易組立式橋梁、PC桁、ｸﾞﾚｰﾁﾝｸ床版、門扉、ﾎﾟﾝﾌﾟ購入費</t>
        </r>
      </text>
    </comment>
  </commentList>
</comments>
</file>

<file path=xl/comments18.xml><?xml version="1.0" encoding="utf-8"?>
<comments xmlns="http://schemas.openxmlformats.org/spreadsheetml/2006/main">
  <authors>
    <author>日本水工設計株式会社</author>
  </authors>
  <commentList>
    <comment ref="C47" authorId="0">
      <text>
        <r>
          <rPr>
            <b/>
            <sz val="9"/>
            <rFont val="ＭＳ Ｐゴシック"/>
            <family val="3"/>
          </rPr>
          <t>工事原価の区分を選択</t>
        </r>
      </text>
    </comment>
    <comment ref="C40" authorId="0">
      <text>
        <r>
          <rPr>
            <b/>
            <sz val="9"/>
            <rFont val="ＭＳ Ｐゴシック"/>
            <family val="3"/>
          </rPr>
          <t xml:space="preserve">対象純工事費（Np）の金額区分を選択
</t>
        </r>
      </text>
    </comment>
    <comment ref="C32" authorId="0">
      <text>
        <r>
          <rPr>
            <b/>
            <sz val="9"/>
            <rFont val="ＭＳ Ｐゴシック"/>
            <family val="3"/>
          </rPr>
          <t xml:space="preserve">対象額（P）の金額区分を選択
</t>
        </r>
      </text>
    </comment>
    <comment ref="B8" authorId="0">
      <text>
        <r>
          <rPr>
            <b/>
            <sz val="9"/>
            <rFont val="ＭＳ Ｐゴシック"/>
            <family val="3"/>
          </rPr>
          <t>簡易組立式橋梁、PC桁、ｸﾞﾚｰﾁﾝｸ床版、門扉、ﾎﾟﾝﾌﾟ購入費</t>
        </r>
      </text>
    </comment>
  </commentList>
</comments>
</file>

<file path=xl/comments23.xml><?xml version="1.0" encoding="utf-8"?>
<comments xmlns="http://schemas.openxmlformats.org/spreadsheetml/2006/main">
  <authors>
    <author>日本水工設計株式会社</author>
  </authors>
  <commentList>
    <comment ref="C47" authorId="0">
      <text>
        <r>
          <rPr>
            <b/>
            <sz val="9"/>
            <rFont val="ＭＳ Ｐゴシック"/>
            <family val="3"/>
          </rPr>
          <t>工事原価の区分を選択</t>
        </r>
      </text>
    </comment>
    <comment ref="C40" authorId="0">
      <text>
        <r>
          <rPr>
            <b/>
            <sz val="9"/>
            <rFont val="ＭＳ Ｐゴシック"/>
            <family val="3"/>
          </rPr>
          <t xml:space="preserve">対象純工事費（Np）の金額区分を選択
</t>
        </r>
      </text>
    </comment>
    <comment ref="C32" authorId="0">
      <text>
        <r>
          <rPr>
            <b/>
            <sz val="9"/>
            <rFont val="ＭＳ Ｐゴシック"/>
            <family val="3"/>
          </rPr>
          <t xml:space="preserve">対象額（P）の金額区分を選択
</t>
        </r>
      </text>
    </comment>
    <comment ref="B8" authorId="0">
      <text>
        <r>
          <rPr>
            <b/>
            <sz val="9"/>
            <rFont val="ＭＳ Ｐゴシック"/>
            <family val="3"/>
          </rPr>
          <t>簡易組立式橋梁、PC桁、ｸﾞﾚｰﾁﾝｸ床版、門扉、ﾎﾟﾝﾌﾟ購入費</t>
        </r>
      </text>
    </comment>
  </commentList>
</comments>
</file>

<file path=xl/comments28.xml><?xml version="1.0" encoding="utf-8"?>
<comments xmlns="http://schemas.openxmlformats.org/spreadsheetml/2006/main">
  <authors>
    <author>日本水工設計株式会社</author>
  </authors>
  <commentList>
    <comment ref="R5" authorId="0">
      <text>
        <r>
          <rPr>
            <sz val="9"/>
            <rFont val="ＭＳ Ｐゴシック"/>
            <family val="3"/>
          </rPr>
          <t>給水管＋消火栓</t>
        </r>
      </text>
    </comment>
    <comment ref="V5" authorId="0">
      <text>
        <r>
          <rPr>
            <sz val="9"/>
            <rFont val="ＭＳ Ｐゴシック"/>
            <family val="3"/>
          </rPr>
          <t>給水管＋消火栓</t>
        </r>
      </text>
    </comment>
  </commentList>
</comments>
</file>

<file path=xl/comments3.xml><?xml version="1.0" encoding="utf-8"?>
<comments xmlns="http://schemas.openxmlformats.org/spreadsheetml/2006/main">
  <authors>
    <author>日本水工設計株式会社</author>
  </authors>
  <commentList>
    <comment ref="J2" authorId="0">
      <text>
        <r>
          <rPr>
            <b/>
            <sz val="9"/>
            <rFont val="ＭＳ Ｐゴシック"/>
            <family val="3"/>
          </rPr>
          <t>消費税率８％
にて計算</t>
        </r>
      </text>
    </comment>
    <comment ref="J13" authorId="0">
      <text>
        <r>
          <rPr>
            <b/>
            <sz val="9"/>
            <rFont val="ＭＳ Ｐゴシック"/>
            <family val="3"/>
          </rPr>
          <t>消費税率８％
にて計算</t>
        </r>
      </text>
    </comment>
  </commentList>
</comments>
</file>

<file path=xl/comments7.xml><?xml version="1.0" encoding="utf-8"?>
<comments xmlns="http://schemas.openxmlformats.org/spreadsheetml/2006/main">
  <authors>
    <author>日本水工設計株式会社</author>
  </authors>
  <commentList>
    <comment ref="C47" authorId="0">
      <text>
        <r>
          <rPr>
            <b/>
            <sz val="9"/>
            <rFont val="ＭＳ Ｐゴシック"/>
            <family val="3"/>
          </rPr>
          <t>工事原価の区分を選択</t>
        </r>
      </text>
    </comment>
    <comment ref="C40" authorId="0">
      <text>
        <r>
          <rPr>
            <b/>
            <sz val="9"/>
            <rFont val="ＭＳ Ｐゴシック"/>
            <family val="3"/>
          </rPr>
          <t xml:space="preserve">対象純工事費（Np）の金額区分を選択
</t>
        </r>
      </text>
    </comment>
    <comment ref="C32" authorId="0">
      <text>
        <r>
          <rPr>
            <b/>
            <sz val="9"/>
            <rFont val="ＭＳ Ｐゴシック"/>
            <family val="3"/>
          </rPr>
          <t xml:space="preserve">対象額（P）の金額区分を選択
</t>
        </r>
      </text>
    </comment>
    <comment ref="B8" authorId="0">
      <text>
        <r>
          <rPr>
            <b/>
            <sz val="9"/>
            <rFont val="ＭＳ Ｐゴシック"/>
            <family val="3"/>
          </rPr>
          <t>簡易組立式橋梁、PC桁、ｸﾞﾚｰﾁﾝｸ床版、門扉、ﾎﾟﾝﾌﾟ購入費</t>
        </r>
      </text>
    </comment>
  </commentList>
</comments>
</file>

<file path=xl/sharedStrings.xml><?xml version="1.0" encoding="utf-8"?>
<sst xmlns="http://schemas.openxmlformats.org/spreadsheetml/2006/main" count="2002" uniqueCount="606">
  <si>
    <t>1/2</t>
  </si>
  <si>
    <t>×</t>
  </si>
  <si>
    <t>②</t>
  </si>
  <si>
    <t>④</t>
  </si>
  <si>
    <t>⑤</t>
  </si>
  <si>
    <t>⑥</t>
  </si>
  <si>
    <t>①－②</t>
  </si>
  <si>
    <t>③</t>
  </si>
  <si>
    <t>7’</t>
  </si>
  <si>
    <r>
      <t>②</t>
    </r>
    <r>
      <rPr>
        <sz val="11"/>
        <color indexed="10"/>
        <rFont val="ＭＳ Ｐゴシック"/>
        <family val="3"/>
      </rPr>
      <t>→2’＝7’+21</t>
    </r>
  </si>
  <si>
    <t>ﾘﾝｸ</t>
  </si>
  <si>
    <t>ケース１：発注者が金銭的保証を必要とする場合。ただし、特定建設工事共同企業体工事は除く。</t>
  </si>
  <si>
    <t>ケース２：発注者が役務的保証を必要とする場合。</t>
  </si>
  <si>
    <t>ケース３：ケース１及びケース2以外の場合</t>
  </si>
  <si>
    <t>済み</t>
  </si>
  <si>
    <t>（金額の単位：円）</t>
  </si>
  <si>
    <t>　　　　　　③④</t>
  </si>
  <si>
    <t>単費分の小計</t>
  </si>
  <si>
    <t>共通仮設費（単費）</t>
  </si>
  <si>
    <t>現場管理費（単費）</t>
  </si>
  <si>
    <t>一般管理費（単費）</t>
  </si>
  <si>
    <t>諸経費（単費）小計</t>
  </si>
  <si>
    <t>H27配水管布設工事</t>
  </si>
  <si>
    <t>H26配水管布設工事</t>
  </si>
  <si>
    <t>1/2</t>
  </si>
  <si>
    <t>×</t>
  </si>
  <si>
    <t>②</t>
  </si>
  <si>
    <t>④</t>
  </si>
  <si>
    <t>⑤</t>
  </si>
  <si>
    <t>⑥</t>
  </si>
  <si>
    <t>①－②</t>
  </si>
  <si>
    <t>③</t>
  </si>
  <si>
    <t>7’</t>
  </si>
  <si>
    <r>
      <t>②</t>
    </r>
    <r>
      <rPr>
        <sz val="11"/>
        <color indexed="10"/>
        <rFont val="ＭＳ Ｐゴシック"/>
        <family val="3"/>
      </rPr>
      <t>→2’＝7’+21</t>
    </r>
  </si>
  <si>
    <t>ケース１：発注者が金銭的保証を必要とする場合。ただし、特定建設工事共同企業体工事は除く。</t>
  </si>
  <si>
    <t>ケース２：発注者が役務的保証を必要とする場合。</t>
  </si>
  <si>
    <t>ケース３：ケース１及びケース2以外の場合</t>
  </si>
  <si>
    <t>　単費分</t>
  </si>
  <si>
    <t>H26配水管布設工事（単費）</t>
  </si>
  <si>
    <t>1/2</t>
  </si>
  <si>
    <t>×</t>
  </si>
  <si>
    <t>②</t>
  </si>
  <si>
    <t>④</t>
  </si>
  <si>
    <t>⑤</t>
  </si>
  <si>
    <t>⑥</t>
  </si>
  <si>
    <t>①－②</t>
  </si>
  <si>
    <t>③</t>
  </si>
  <si>
    <t>7’</t>
  </si>
  <si>
    <r>
      <t>②</t>
    </r>
    <r>
      <rPr>
        <sz val="11"/>
        <color indexed="10"/>
        <rFont val="ＭＳ Ｐゴシック"/>
        <family val="3"/>
      </rPr>
      <t>→2’＝7’+21</t>
    </r>
  </si>
  <si>
    <t>ケース１：発注者が金銭的保証を必要とする場合。ただし、特定建設工事共同企業体工事は除く。</t>
  </si>
  <si>
    <t>ケース２：発注者が役務的保証を必要とする場合。</t>
  </si>
  <si>
    <t>ケース３：ケース１及びケース2以外の場合</t>
  </si>
  <si>
    <t>H27配水管布設工事（単費）</t>
  </si>
  <si>
    <t>1000万以下</t>
  </si>
  <si>
    <t>(仮定)</t>
  </si>
  <si>
    <t>＜集計用＞</t>
  </si>
  <si>
    <t>工事価格</t>
  </si>
  <si>
    <t>●</t>
  </si>
  <si>
    <t>△</t>
  </si>
  <si>
    <t>諸経費　③④</t>
  </si>
  <si>
    <t>●</t>
  </si>
  <si>
    <t>△</t>
  </si>
  <si>
    <t>消費税相当額</t>
  </si>
  <si>
    <t>工事価格（補助対象）</t>
  </si>
  <si>
    <t>工事価格（単費）</t>
  </si>
  <si>
    <t>事務費率</t>
  </si>
  <si>
    <t>総合計</t>
  </si>
  <si>
    <t>税抜き価格</t>
  </si>
  <si>
    <t>合計</t>
  </si>
  <si>
    <t>事務費（単費分）</t>
  </si>
  <si>
    <t>工事価格＋調査費</t>
  </si>
  <si>
    <t>工事価格（単費分）</t>
  </si>
  <si>
    <t>工事価格（補助対象分）</t>
  </si>
  <si>
    <t>工事価格＋調査費（補助対象分）</t>
  </si>
  <si>
    <t>●</t>
  </si>
  <si>
    <t>工事価格＋調査費（単費分）</t>
  </si>
  <si>
    <t>事務費（補助対象分）</t>
  </si>
  <si>
    <t>事務費計（補助対象分）</t>
  </si>
  <si>
    <t>事務費計（単費分）</t>
  </si>
  <si>
    <t>（補助対象分＋単費分）のチェック</t>
  </si>
  <si>
    <t>工事費＋調査費＋消費税</t>
  </si>
  <si>
    <t>端数調整</t>
  </si>
  <si>
    <r>
      <t>※消費税率は、H26年4月から８％、H27年10月から10％となる予定　→</t>
    </r>
    <r>
      <rPr>
        <sz val="9"/>
        <color indexed="14"/>
        <rFont val="ＭＳ 明朝"/>
        <family val="1"/>
      </rPr>
      <t>H26年度は８％、H27年度は平均９％</t>
    </r>
    <r>
      <rPr>
        <sz val="9"/>
        <rFont val="ＭＳ 明朝"/>
        <family val="1"/>
      </rPr>
      <t>（4月～9月＝8%、10月～3月＝10％）として計算。</t>
    </r>
  </si>
  <si>
    <t>区分</t>
  </si>
  <si>
    <t>用地費及び補償費</t>
  </si>
  <si>
    <t>調査費</t>
  </si>
  <si>
    <t>事務費</t>
  </si>
  <si>
    <t>単位</t>
  </si>
  <si>
    <t>数量</t>
  </si>
  <si>
    <t>施設別</t>
  </si>
  <si>
    <t>浄水施設</t>
  </si>
  <si>
    <t>配水施設</t>
  </si>
  <si>
    <t>工種別</t>
  </si>
  <si>
    <t>金額</t>
  </si>
  <si>
    <t>別紙（２）</t>
  </si>
  <si>
    <t>品種</t>
  </si>
  <si>
    <t>形状寸法</t>
  </si>
  <si>
    <t>種目</t>
  </si>
  <si>
    <t>全体事業計画内容</t>
  </si>
  <si>
    <t>本工事費</t>
  </si>
  <si>
    <t>水源施設</t>
  </si>
  <si>
    <t>導水施設</t>
  </si>
  <si>
    <t>送水施設</t>
  </si>
  <si>
    <t>直接工事費計</t>
  </si>
  <si>
    <t>諸経費</t>
  </si>
  <si>
    <t>工事価格</t>
  </si>
  <si>
    <t>消費税相当額</t>
  </si>
  <si>
    <t>本工事計</t>
  </si>
  <si>
    <t>附帯工事費</t>
  </si>
  <si>
    <t>取付道路</t>
  </si>
  <si>
    <t>共通仮設費</t>
  </si>
  <si>
    <t>現場管理費</t>
  </si>
  <si>
    <t>一般管理費</t>
  </si>
  <si>
    <t>附帯工事計</t>
  </si>
  <si>
    <t>工事雑費</t>
  </si>
  <si>
    <t>工事雑費計</t>
  </si>
  <si>
    <t>用地費</t>
  </si>
  <si>
    <t>補償費</t>
  </si>
  <si>
    <t>用地費・補償費計</t>
  </si>
  <si>
    <t>調査費計</t>
  </si>
  <si>
    <t>機械器具費</t>
  </si>
  <si>
    <t>機械器具費計</t>
  </si>
  <si>
    <t>営繕費</t>
  </si>
  <si>
    <t>営繕費計</t>
  </si>
  <si>
    <t>総合計（内　　消費税相当額）</t>
  </si>
  <si>
    <t>補助対象予定事業</t>
  </si>
  <si>
    <t>前年度迄実施済事業</t>
  </si>
  <si>
    <t>補助対象事業</t>
  </si>
  <si>
    <t>単独事業</t>
  </si>
  <si>
    <t>事務費</t>
  </si>
  <si>
    <t>工事費</t>
  </si>
  <si>
    <t>全体事業計画予定額年度別調書</t>
  </si>
  <si>
    <t>送水管</t>
  </si>
  <si>
    <t>配水池</t>
  </si>
  <si>
    <t>減圧施設</t>
  </si>
  <si>
    <t>配水管</t>
  </si>
  <si>
    <t>浄水場</t>
  </si>
  <si>
    <t>事務費計</t>
  </si>
  <si>
    <t>測量設計費</t>
  </si>
  <si>
    <t>H24</t>
  </si>
  <si>
    <t>H25</t>
  </si>
  <si>
    <t>H26</t>
  </si>
  <si>
    <t>H27</t>
  </si>
  <si>
    <t>H28</t>
  </si>
  <si>
    <t>(2013)</t>
  </si>
  <si>
    <t>(2014)</t>
  </si>
  <si>
    <t>(2015)</t>
  </si>
  <si>
    <t>(2016)</t>
  </si>
  <si>
    <t>m</t>
  </si>
  <si>
    <t>使用単価一覧</t>
  </si>
  <si>
    <t>φ50</t>
  </si>
  <si>
    <t>φ75</t>
  </si>
  <si>
    <t>φ100</t>
  </si>
  <si>
    <t>φ150</t>
  </si>
  <si>
    <t>給水管</t>
  </si>
  <si>
    <t>消火栓</t>
  </si>
  <si>
    <t>消費税：　現行＝5％、2014年4月～8％、2015年10月～10％</t>
  </si>
  <si>
    <t>拡張区域</t>
  </si>
  <si>
    <t>項目</t>
  </si>
  <si>
    <t>諸元</t>
  </si>
  <si>
    <t>数量</t>
  </si>
  <si>
    <t>単位</t>
  </si>
  <si>
    <t>単価</t>
  </si>
  <si>
    <t>金額</t>
  </si>
  <si>
    <t>年度別事業費（千円）</t>
  </si>
  <si>
    <t>実施</t>
  </si>
  <si>
    <t>(千円)</t>
  </si>
  <si>
    <t>(2012)</t>
  </si>
  <si>
    <t>年度</t>
  </si>
  <si>
    <t>配水管工事費</t>
  </si>
  <si>
    <t>φ100</t>
  </si>
  <si>
    <t>m</t>
  </si>
  <si>
    <t>H27</t>
  </si>
  <si>
    <t>（消費税・事務費を含まず）</t>
  </si>
  <si>
    <t>消火栓設置費</t>
  </si>
  <si>
    <t>基</t>
  </si>
  <si>
    <t>H27</t>
  </si>
  <si>
    <t>調査費（設計委託費）</t>
  </si>
  <si>
    <t>H26</t>
  </si>
  <si>
    <t>小計</t>
  </si>
  <si>
    <t>成恒下区：</t>
  </si>
  <si>
    <t>φ75</t>
  </si>
  <si>
    <t>H26</t>
  </si>
  <si>
    <t>φ50</t>
  </si>
  <si>
    <t>●</t>
  </si>
  <si>
    <t>給水管取付費</t>
  </si>
  <si>
    <t>戸</t>
  </si>
  <si>
    <t>H26</t>
  </si>
  <si>
    <t>H25</t>
  </si>
  <si>
    <t>成恒上区：</t>
  </si>
  <si>
    <t>緒方：</t>
  </si>
  <si>
    <t>下田井･新谷：</t>
  </si>
  <si>
    <t>m</t>
  </si>
  <si>
    <t>小計　A</t>
  </si>
  <si>
    <t>CUT前：</t>
  </si>
  <si>
    <t>B:消費税率　（下記参照）</t>
  </si>
  <si>
    <t>－</t>
  </si>
  <si>
    <t>C:消費税相当額　（A×B）</t>
  </si>
  <si>
    <t>D:工事費＋調査費＋消費税　（A+C）</t>
  </si>
  <si>
    <t>E:事務費率　（下記参照）</t>
  </si>
  <si>
    <t>F:事務費　　（D×E）</t>
  </si>
  <si>
    <t>G:事業費計　（D+F）</t>
  </si>
  <si>
    <t>※事務費率は、A（工事費と調査費の計）が1千万円以下の場合4.5%、1千万円を超え3千万円以下の場合2.5%、3千万円を超え3億円以下の場合2.0%を適用。</t>
  </si>
  <si>
    <t>I:補助対象外事業費</t>
  </si>
  <si>
    <t>給水管＋消火栓（税込）</t>
  </si>
  <si>
    <t>同　事務費</t>
  </si>
  <si>
    <t>　補助対象外　小計</t>
  </si>
  <si>
    <t>J:補助対象事業費</t>
  </si>
  <si>
    <t>(G-I)</t>
  </si>
  <si>
    <t>K:国庫補助率</t>
  </si>
  <si>
    <t>(4/10)</t>
  </si>
  <si>
    <t>＜財源内訳＞</t>
  </si>
  <si>
    <t>L:国庫補助金</t>
  </si>
  <si>
    <t>(J×K)</t>
  </si>
  <si>
    <t>M:一般会計</t>
  </si>
  <si>
    <t>(G-L)</t>
  </si>
  <si>
    <t>N:財源　計</t>
  </si>
  <si>
    <t>(L+M)</t>
  </si>
  <si>
    <t>スケジュール</t>
  </si>
  <si>
    <t>・拡張認可</t>
  </si>
  <si>
    <t>・実施設計</t>
  </si>
  <si>
    <t>・工事
・実施設計</t>
  </si>
  <si>
    <t>・給水開始
・工事</t>
  </si>
  <si>
    <t>・給水開始</t>
  </si>
  <si>
    <t>PEP-EF</t>
  </si>
  <si>
    <t>１．概算事業費ならびに財源内訳</t>
  </si>
  <si>
    <t>開削工事及び小口径推進工事</t>
  </si>
  <si>
    <t>1000万を超え20億円以下</t>
  </si>
  <si>
    <t>地方部（施工地域が一般交通等の影響を受ける場合）</t>
  </si>
  <si>
    <t>500万を超え30億円以下</t>
  </si>
  <si>
    <t>ケース１：発注者が金銭的保証を必要とする場合。ただし、特定建設工事共同企業体工事は除く。</t>
  </si>
  <si>
    <t>事業体名</t>
  </si>
  <si>
    <t>直接工事費関係入力項目</t>
  </si>
  <si>
    <t>工事名</t>
  </si>
  <si>
    <t>＊各水色のセルに、適合する数値入力又はリストから該当する項目を選択してください。</t>
  </si>
  <si>
    <t>＊分割発注を行う予定で交付申請を行う場合は、シートをコピーし分割発注ごとの金額で入力をお願いします。</t>
  </si>
  <si>
    <t>直接工事費額(入力)</t>
  </si>
  <si>
    <t>直接工事費の内の対象額内訳入力(入力)</t>
  </si>
  <si>
    <t>直工</t>
  </si>
  <si>
    <t>管材料</t>
  </si>
  <si>
    <t>処分費</t>
  </si>
  <si>
    <t>管材費</t>
  </si>
  <si>
    <t>（土工）</t>
  </si>
  <si>
    <t>（復旧工）</t>
  </si>
  <si>
    <t>（小計）</t>
  </si>
  <si>
    <t>桁等購入費</t>
  </si>
  <si>
    <t>処分費等</t>
  </si>
  <si>
    <t>支給品費</t>
  </si>
  <si>
    <t>一般材料費</t>
  </si>
  <si>
    <t>直工に対する割合</t>
  </si>
  <si>
    <t>別途制作の制作費</t>
  </si>
  <si>
    <t>電力</t>
  </si>
  <si>
    <t>無償貸付機械評価額</t>
  </si>
  <si>
    <t>鋼橋門扉等工場原価</t>
  </si>
  <si>
    <t>現場発生品</t>
  </si>
  <si>
    <t>共通仮設費関係入力項目(入力）</t>
  </si>
  <si>
    <t>共通仮設費別途積上計上金額</t>
  </si>
  <si>
    <t>運搬費</t>
  </si>
  <si>
    <t>準備費</t>
  </si>
  <si>
    <t>＊準備費中の処分費</t>
  </si>
  <si>
    <t>事業損失防止施設費</t>
  </si>
  <si>
    <t>安全費</t>
  </si>
  <si>
    <t>役務費</t>
  </si>
  <si>
    <t>技術管理費</t>
  </si>
  <si>
    <t>営繕費</t>
  </si>
  <si>
    <t>環境対策費</t>
  </si>
  <si>
    <t>共通仮設費金額区分(選択）</t>
  </si>
  <si>
    <t>工種区分</t>
  </si>
  <si>
    <t>共通仮設費対象額</t>
  </si>
  <si>
    <t>金額区分</t>
  </si>
  <si>
    <t>共通仮設費補正値</t>
  </si>
  <si>
    <t>現場管理費関係入力項目(選択)</t>
  </si>
  <si>
    <t>現場管理費費金額区分</t>
  </si>
  <si>
    <t>現場管理費対象額</t>
  </si>
  <si>
    <t>現場管理費補正値</t>
  </si>
  <si>
    <t>一般管理費関係入力項目(選択)</t>
  </si>
  <si>
    <t>一般管理費対象額</t>
  </si>
  <si>
    <t>一般管理費金額区分</t>
  </si>
  <si>
    <t>前払い金区分</t>
  </si>
  <si>
    <t>契約保証区分</t>
  </si>
  <si>
    <t>交付申請時の計上額(入力)＊分割の場合は、各工事の交付申請計上額を入力。</t>
  </si>
  <si>
    <t>諸経費計算額</t>
  </si>
  <si>
    <t>共通仮設費額</t>
  </si>
  <si>
    <t>現場管理費額</t>
  </si>
  <si>
    <t>一般管理費額</t>
  </si>
  <si>
    <t>記入担当者名</t>
  </si>
  <si>
    <t>連絡先</t>
  </si>
  <si>
    <t>開削工事及び小口径推進工事</t>
  </si>
  <si>
    <t>1000万以下</t>
  </si>
  <si>
    <t>500万以下</t>
  </si>
  <si>
    <t>シールド工事及び推進工事</t>
  </si>
  <si>
    <t>1000万を超え20億円以下</t>
  </si>
  <si>
    <t>500万を超え30億円以下</t>
  </si>
  <si>
    <t>構造物工事(浄水場等)</t>
  </si>
  <si>
    <t>20億円を超えるもの</t>
  </si>
  <si>
    <t>30億円を超えるもの</t>
  </si>
  <si>
    <t>市街地</t>
  </si>
  <si>
    <t>山間僻地及び離島</t>
  </si>
  <si>
    <t>地方部（施工地域が一般交通等の影響を受ける場合）</t>
  </si>
  <si>
    <t>地方部（施工地域が一般交通等の影響を受けない場合）</t>
  </si>
  <si>
    <t>ケース１：発注者が金銭的保証を必要とする場合。ただし、特定建設工事共同企業体工事は除く。</t>
  </si>
  <si>
    <t>発注者が金銭的保証を必要とする場合。ただし、特定建設工事共同企業体工事は除く。</t>
  </si>
  <si>
    <t>ケース２：発注者が役務的保証を必要とする場合。</t>
  </si>
  <si>
    <t>発注者が役務的保証を必要とする場合。</t>
  </si>
  <si>
    <t>ケース３：ケース１及びケース2以外の場合</t>
  </si>
  <si>
    <t>ケース１及びケース2以外の場合</t>
  </si>
  <si>
    <t>０～５％</t>
  </si>
  <si>
    <t>５を超え１５％以下</t>
  </si>
  <si>
    <t>１５を超え２５％以下</t>
  </si>
  <si>
    <t>２５％を超え３５％以下</t>
  </si>
  <si>
    <t>３５％を超え４０％以下</t>
  </si>
  <si>
    <t>各諸経費計上最大額算出根拠</t>
  </si>
  <si>
    <t>直接工事費</t>
  </si>
  <si>
    <t>①</t>
  </si>
  <si>
    <t>直接工事費の内の対象額</t>
  </si>
  <si>
    <t>共通仮設費対象額</t>
  </si>
  <si>
    <t>現場管理費対象額</t>
  </si>
  <si>
    <t>一般管理費対象額</t>
  </si>
  <si>
    <t>1/2</t>
  </si>
  <si>
    <t>×</t>
  </si>
  <si>
    <t>イ</t>
  </si>
  <si>
    <t>×</t>
  </si>
  <si>
    <t>×</t>
  </si>
  <si>
    <t>×</t>
  </si>
  <si>
    <t>×</t>
  </si>
  <si>
    <t>×</t>
  </si>
  <si>
    <t>×</t>
  </si>
  <si>
    <t>小計</t>
  </si>
  <si>
    <t>②</t>
  </si>
  <si>
    <t>④</t>
  </si>
  <si>
    <t>⑤</t>
  </si>
  <si>
    <t>⑥</t>
  </si>
  <si>
    <t>①－②</t>
  </si>
  <si>
    <t>③</t>
  </si>
  <si>
    <t>7’</t>
  </si>
  <si>
    <t>直接工事費+管材（1/2）＋処分費（100%）</t>
  </si>
  <si>
    <t>（直接工事費＋支給品費＋無償貸付機械等評価額＋事業損失防止施設費）</t>
  </si>
  <si>
    <t>③＋④-21</t>
  </si>
  <si>
    <t>⑦</t>
  </si>
  <si>
    <r>
      <t>①</t>
    </r>
    <r>
      <rPr>
        <sz val="11"/>
        <color indexed="10"/>
        <rFont val="ＭＳ Ｐゴシック"/>
        <family val="3"/>
      </rPr>
      <t>→1’＝イ+21</t>
    </r>
  </si>
  <si>
    <t>共通仮設費対象額＋準備費に含まれる処分費</t>
  </si>
  <si>
    <r>
      <t>②</t>
    </r>
    <r>
      <rPr>
        <sz val="11"/>
        <color indexed="10"/>
        <rFont val="ＭＳ Ｐゴシック"/>
        <family val="3"/>
      </rPr>
      <t>→2’＝7’+21</t>
    </r>
  </si>
  <si>
    <r>
      <t>1’</t>
    </r>
    <r>
      <rPr>
        <sz val="11"/>
        <rFont val="ＭＳ Ｐゴシック"/>
        <family val="3"/>
      </rPr>
      <t>①／</t>
    </r>
    <r>
      <rPr>
        <sz val="11"/>
        <color indexed="10"/>
        <rFont val="ＭＳ Ｐゴシック"/>
        <family val="3"/>
      </rPr>
      <t>2’</t>
    </r>
    <r>
      <rPr>
        <sz val="11"/>
        <rFont val="ＭＳ Ｐゴシック"/>
        <family val="3"/>
      </rPr>
      <t>②×１００</t>
    </r>
  </si>
  <si>
    <t>処分費等が３０００万以下</t>
  </si>
  <si>
    <t>積み上げ計上分合計</t>
  </si>
  <si>
    <t>ａ</t>
  </si>
  <si>
    <t>共通仮設費率</t>
  </si>
  <si>
    <t>全額対象</t>
  </si>
  <si>
    <t>標準共通仮設費率</t>
  </si>
  <si>
    <t>⑧</t>
  </si>
  <si>
    <t>3%の額が３千万以下</t>
  </si>
  <si>
    <t>２’*0.03</t>
  </si>
  <si>
    <t>3%の額が３千万をこえる場合</t>
  </si>
  <si>
    <t>⑨</t>
  </si>
  <si>
    <t>対象共通仮設費率</t>
  </si>
  <si>
    <t>⑧＋⑨</t>
  </si>
  <si>
    <t>⑩</t>
  </si>
  <si>
    <t>共通仮設費率分費用</t>
  </si>
  <si>
    <t>⑦×⑩＋ａ</t>
  </si>
  <si>
    <t>⑪</t>
  </si>
  <si>
    <t>純工事費</t>
  </si>
  <si>
    <t>①＋⑪＋ａ</t>
  </si>
  <si>
    <t>⑫</t>
  </si>
  <si>
    <t>③＋⑤+⑪-21</t>
  </si>
  <si>
    <t>⑬</t>
  </si>
  <si>
    <t>現場管理費率</t>
  </si>
  <si>
    <t>標準現場管理費率</t>
  </si>
  <si>
    <t>⑭</t>
  </si>
  <si>
    <t>⑮</t>
  </si>
  <si>
    <t>対象現場管理費</t>
  </si>
  <si>
    <t>⑭＋⑮</t>
  </si>
  <si>
    <t>⑯</t>
  </si>
  <si>
    <t>⑬×⑯</t>
  </si>
  <si>
    <t>⑰</t>
  </si>
  <si>
    <t>工事原価</t>
  </si>
  <si>
    <t>①＋⑪＋⑰</t>
  </si>
  <si>
    <t>⑱</t>
  </si>
  <si>
    <t>③＋⑥＋⑪＋⑰-21</t>
  </si>
  <si>
    <t>⑲</t>
  </si>
  <si>
    <t>一般管理費率</t>
  </si>
  <si>
    <t>標準一般管理費率</t>
  </si>
  <si>
    <t>⑳</t>
  </si>
  <si>
    <t>一般管理費補正値(前払い金）</t>
  </si>
  <si>
    <t>ァ</t>
  </si>
  <si>
    <t>一般管理費補正値（契約保証）</t>
  </si>
  <si>
    <t>ｲ</t>
  </si>
  <si>
    <t>対象一般管理費率</t>
  </si>
  <si>
    <t>ｳ</t>
  </si>
  <si>
    <t>計算（丸め）</t>
  </si>
  <si>
    <t>調整額</t>
  </si>
  <si>
    <t>決定額</t>
  </si>
  <si>
    <t>目標値</t>
  </si>
  <si>
    <t>⑲×ｳ</t>
  </si>
  <si>
    <t>ｴ</t>
  </si>
  <si>
    <t>本工事費</t>
  </si>
  <si>
    <t>①＋⑪＋⑰＋ｴ</t>
  </si>
  <si>
    <t>ｵ</t>
  </si>
  <si>
    <t>本工事費（千円未満切り捨て）</t>
  </si>
  <si>
    <t>ｶ</t>
  </si>
  <si>
    <t>消費税相当額</t>
  </si>
  <si>
    <t>税（計算）</t>
  </si>
  <si>
    <t>工事費全体額</t>
  </si>
  <si>
    <t>各諸経費額</t>
  </si>
  <si>
    <t>判定</t>
  </si>
  <si>
    <t>税改め</t>
  </si>
  <si>
    <t>差額</t>
  </si>
  <si>
    <t>税率</t>
  </si>
  <si>
    <t>調整額</t>
  </si>
  <si>
    <t>共通仮設比率</t>
  </si>
  <si>
    <t>対象額</t>
  </si>
  <si>
    <t>1000万を超え20億円以下の場合の共通仮設費率</t>
  </si>
  <si>
    <t>係数Ａ</t>
  </si>
  <si>
    <t>係数ｂ</t>
  </si>
  <si>
    <t>率</t>
  </si>
  <si>
    <t>⑦</t>
  </si>
  <si>
    <t>施工地域・工事場所区分</t>
  </si>
  <si>
    <t>補正値</t>
  </si>
  <si>
    <t>⑬</t>
  </si>
  <si>
    <t>一般管理費</t>
  </si>
  <si>
    <t>500万を超え30億円以下の場合の共通仮設費率</t>
  </si>
  <si>
    <t>⑲</t>
  </si>
  <si>
    <t>前払い金支出割合区分</t>
  </si>
  <si>
    <t>補正係数</t>
  </si>
  <si>
    <t>０～５％</t>
  </si>
  <si>
    <t>ケース１：発注者が金銭的保証を必要とする場合。ただし、特定建設工事共同企業体工事は除く。</t>
  </si>
  <si>
    <t>ケース２：発注者が役務的保証を必要とする場合。</t>
  </si>
  <si>
    <t>ケース３：ケース１及びケース2以外の場合</t>
  </si>
  <si>
    <t>ﾘﾝｸ</t>
  </si>
  <si>
    <t>上毛町</t>
  </si>
  <si>
    <t>式</t>
  </si>
  <si>
    <t>H25</t>
  </si>
  <si>
    <t>補助対象</t>
  </si>
  <si>
    <t>単費</t>
  </si>
  <si>
    <t>給水管取付</t>
  </si>
  <si>
    <t>消火栓設置</t>
  </si>
  <si>
    <t>消費税相当額</t>
  </si>
  <si>
    <t>工事費小計</t>
  </si>
  <si>
    <t>消費税小計</t>
  </si>
  <si>
    <t>共通仮設費</t>
  </si>
  <si>
    <t>現場管理費</t>
  </si>
  <si>
    <t>一般管理費</t>
  </si>
  <si>
    <t>給水管取付費（単費）</t>
  </si>
  <si>
    <t>消火栓設置費（単費）</t>
  </si>
  <si>
    <t>配水管工事費（補助対象）</t>
  </si>
  <si>
    <t>消費税相当額　※</t>
  </si>
  <si>
    <t>直工を入力する</t>
  </si>
  <si>
    <t>２５％を超え３５％以下</t>
  </si>
  <si>
    <t>諸経費（補助対象）小計</t>
  </si>
  <si>
    <t>目標値</t>
  </si>
  <si>
    <t>共通仮設費（補助対象）</t>
  </si>
  <si>
    <t>現場管理費（補助対象）</t>
  </si>
  <si>
    <t>一般管理費（補助対象）</t>
  </si>
  <si>
    <t>直接工事費　①②</t>
  </si>
  <si>
    <t>諸経費　①②</t>
  </si>
  <si>
    <t>事務費計</t>
  </si>
  <si>
    <t>事務費（税抜）</t>
  </si>
  <si>
    <t>調査費計</t>
  </si>
  <si>
    <t>直工と諸経費の計算（トライアル）</t>
  </si>
  <si>
    <t>諸経費計</t>
  </si>
  <si>
    <t>直工に対する割合</t>
  </si>
  <si>
    <t>補助対象</t>
  </si>
  <si>
    <t>計</t>
  </si>
  <si>
    <t>上毛町水道未普及地域解消事業 簡易水道第２期拡張工事</t>
  </si>
  <si>
    <t>本体工事　（補助対象分）</t>
  </si>
  <si>
    <t>区分</t>
  </si>
  <si>
    <t>金額</t>
  </si>
  <si>
    <t>備考</t>
  </si>
  <si>
    <t>(千円)</t>
  </si>
  <si>
    <t>補助対象分</t>
  </si>
  <si>
    <t>配水管工事費</t>
  </si>
  <si>
    <t>φ50</t>
  </si>
  <si>
    <t>m</t>
  </si>
  <si>
    <t>（直工ﾍﾞｰｽ）</t>
  </si>
  <si>
    <t>φ75</t>
  </si>
  <si>
    <t>m</t>
  </si>
  <si>
    <t>φ100</t>
  </si>
  <si>
    <t>工事価格（諸経費込み）</t>
  </si>
  <si>
    <t>単費分</t>
  </si>
  <si>
    <t>消火栓設置費</t>
  </si>
  <si>
    <t>基</t>
  </si>
  <si>
    <t>給水管取付費</t>
  </si>
  <si>
    <t>戸</t>
  </si>
  <si>
    <t>(ｱ)</t>
  </si>
  <si>
    <t>工事価格　計</t>
  </si>
  <si>
    <t>(ｲ)</t>
  </si>
  <si>
    <t>(ｳ)</t>
  </si>
  <si>
    <t>(ｳ')</t>
  </si>
  <si>
    <t>ｳの内、補助対象分</t>
  </si>
  <si>
    <t>(ｳ")</t>
  </si>
  <si>
    <t>ｳの内、単費分</t>
  </si>
  <si>
    <t>工事価格＋調査費＋消費税</t>
  </si>
  <si>
    <t>(ｴ)</t>
  </si>
  <si>
    <t>　(ｱ+ｲ+ｳ)</t>
  </si>
  <si>
    <t>(ｴ')</t>
  </si>
  <si>
    <t>ｴの内、補助対象分</t>
  </si>
  <si>
    <t>(ｴ")</t>
  </si>
  <si>
    <t>ｴの内、単費分</t>
  </si>
  <si>
    <t>(ｵ)</t>
  </si>
  <si>
    <t>事務費率</t>
  </si>
  <si>
    <t>事務費</t>
  </si>
  <si>
    <t>(ｶ)</t>
  </si>
  <si>
    <t>　(ｴ'×ｵ)</t>
  </si>
  <si>
    <t>事業費　計</t>
  </si>
  <si>
    <t>　(ｴ+ｶ)</t>
  </si>
  <si>
    <t>事業費のうち、</t>
  </si>
  <si>
    <t>国庫補助対象事業費</t>
  </si>
  <si>
    <t>単費分</t>
  </si>
  <si>
    <t>計</t>
  </si>
  <si>
    <t>国庫補助対象事業費のうち、</t>
  </si>
  <si>
    <t>国庫補助額　（4/10）</t>
  </si>
  <si>
    <t>市町村負担額</t>
  </si>
  <si>
    <t>（参考）</t>
  </si>
  <si>
    <t>区分</t>
  </si>
  <si>
    <t>直接工事費</t>
  </si>
  <si>
    <t>共通仮設費</t>
  </si>
  <si>
    <t>現場管理費</t>
  </si>
  <si>
    <t>工事原価</t>
  </si>
  <si>
    <t>工事価格</t>
  </si>
  <si>
    <t>消費税相当額※</t>
  </si>
  <si>
    <t>工事費</t>
  </si>
  <si>
    <t>工事価格/直工</t>
  </si>
  <si>
    <t>１工区</t>
  </si>
  <si>
    <t>２工区</t>
  </si>
  <si>
    <t>３工区</t>
  </si>
  <si>
    <t>４工区</t>
  </si>
  <si>
    <t>参考：一括で算定した場合：</t>
  </si>
  <si>
    <t>1～4工区</t>
  </si>
  <si>
    <t>上毛町水道未普及地域解消事業 簡易水道第２期拡張工事</t>
  </si>
  <si>
    <t>単費工事（補助対象外：　舗装先行分＋消火栓＋防火水槽＋給水）</t>
  </si>
  <si>
    <t>－</t>
  </si>
  <si>
    <t>－</t>
  </si>
  <si>
    <t>消火栓等　小計</t>
  </si>
  <si>
    <t>１工区　給水管</t>
  </si>
  <si>
    <t>２工区　給水管</t>
  </si>
  <si>
    <t>３工区　給水管</t>
  </si>
  <si>
    <t>４工区　給水管</t>
  </si>
  <si>
    <t>小計</t>
  </si>
  <si>
    <r>
      <t>当該年度</t>
    </r>
    <r>
      <rPr>
        <sz val="11"/>
        <color indexed="10"/>
        <rFont val="明朝"/>
        <family val="3"/>
      </rPr>
      <t>（H26）</t>
    </r>
    <r>
      <rPr>
        <sz val="11"/>
        <rFont val="明朝"/>
        <family val="3"/>
      </rPr>
      <t>事業</t>
    </r>
  </si>
  <si>
    <r>
      <t>翌年度</t>
    </r>
    <r>
      <rPr>
        <sz val="11"/>
        <color indexed="10"/>
        <rFont val="明朝"/>
        <family val="3"/>
      </rPr>
      <t>（H27）</t>
    </r>
    <r>
      <rPr>
        <sz val="11"/>
        <rFont val="明朝"/>
        <family val="3"/>
      </rPr>
      <t>以降予定事業</t>
    </r>
  </si>
  <si>
    <t>H27以降</t>
  </si>
  <si>
    <t>様式１抜粋　（確認用）</t>
  </si>
  <si>
    <t>消費税率</t>
  </si>
  <si>
    <t>【H27年度】</t>
  </si>
  <si>
    <t>≒40%（認可時点での想定）</t>
  </si>
  <si>
    <r>
      <t>※消費税率は、H26年4月から８％、H27年10月から10％に引き上げと想定　→</t>
    </r>
    <r>
      <rPr>
        <sz val="11"/>
        <color indexed="14"/>
        <rFont val="ＭＳ 明朝"/>
        <family val="1"/>
      </rPr>
      <t>H26年度は８％、H27年度は平均９％</t>
    </r>
    <r>
      <rPr>
        <sz val="11"/>
        <rFont val="ＭＳ 明朝"/>
        <family val="1"/>
      </rPr>
      <t>（4月～9月＝8%、10月～3月＝10％）として計算。</t>
    </r>
  </si>
  <si>
    <t>千円単位の確認</t>
  </si>
  <si>
    <t>百円単位切り捨て</t>
  </si>
  <si>
    <t>様式１の金額</t>
  </si>
  <si>
    <t>2013-11-18送付版は、</t>
  </si>
  <si>
    <t>（H25歩掛で再計算）</t>
  </si>
  <si>
    <t>2013-11-25確認版は、</t>
  </si>
  <si>
    <t>（県に提出の金額）</t>
  </si>
  <si>
    <t>◎</t>
  </si>
  <si>
    <t>チェック</t>
  </si>
  <si>
    <t>概算事業費　総括表　（平成27年度予定分の工事費・調査費）</t>
  </si>
  <si>
    <t>φ150</t>
  </si>
  <si>
    <t>配水管工事費1工区</t>
  </si>
  <si>
    <t>配水管工事費2工区</t>
  </si>
  <si>
    <t>配水管工事費3工区</t>
  </si>
  <si>
    <t>配水管工事費4工区</t>
  </si>
  <si>
    <t>1式</t>
  </si>
  <si>
    <t>３工区（1箇所）
消火栓設置工</t>
  </si>
  <si>
    <t>１工区（3箇所）
消火栓設置工</t>
  </si>
  <si>
    <t>２工区（1箇所）
消火栓設置工</t>
  </si>
  <si>
    <t>４工区（2箇所）
消火栓設置工</t>
  </si>
  <si>
    <t>※消費税率は、１０％として計算。</t>
  </si>
  <si>
    <t>調査費</t>
  </si>
  <si>
    <t>※消費税率は、H26年4月～8％、H27年10月～10％となる予定。　→H27年度は、平均10%（4月～9月＝8%、10月～3月＝10％）として計算。</t>
  </si>
  <si>
    <t>消費税相当額（８％）</t>
  </si>
  <si>
    <t>別紙（３）</t>
  </si>
  <si>
    <t>　算定基準による算定額明細書</t>
  </si>
  <si>
    <r>
      <t>当該年度</t>
    </r>
    <r>
      <rPr>
        <sz val="11"/>
        <rFont val="明朝"/>
        <family val="3"/>
      </rPr>
      <t>事業</t>
    </r>
  </si>
  <si>
    <r>
      <t>翌年度</t>
    </r>
    <r>
      <rPr>
        <sz val="11"/>
        <rFont val="明朝"/>
        <family val="3"/>
      </rPr>
      <t>以降予定事業</t>
    </r>
  </si>
  <si>
    <t>取水井</t>
  </si>
  <si>
    <t>取水ポンプ室</t>
  </si>
  <si>
    <t>導水管</t>
  </si>
  <si>
    <t>浄水池</t>
  </si>
  <si>
    <t>滅菌設備</t>
  </si>
  <si>
    <t>送水ポンプ室</t>
  </si>
  <si>
    <t>送水ポンプ設備</t>
  </si>
  <si>
    <t>送水管</t>
  </si>
  <si>
    <t>配水管</t>
  </si>
  <si>
    <t>　〃</t>
  </si>
  <si>
    <t>消火栓</t>
  </si>
  <si>
    <t>地形測量等</t>
  </si>
  <si>
    <t>SRS</t>
  </si>
  <si>
    <t>RC 造</t>
  </si>
  <si>
    <t>浅井戸用水中ポンプ</t>
  </si>
  <si>
    <t>DIP</t>
  </si>
  <si>
    <t>圧力注入式</t>
  </si>
  <si>
    <t>送水用水中ポンプ</t>
  </si>
  <si>
    <t>DCIP</t>
  </si>
  <si>
    <t>PC 造</t>
  </si>
  <si>
    <t>HIVP</t>
  </si>
  <si>
    <t>長m×幅m×高m</t>
  </si>
  <si>
    <t>ℓ／分</t>
  </si>
  <si>
    <t>310㎥</t>
  </si>
  <si>
    <t>3,200V 0.1kW</t>
  </si>
  <si>
    <t>㎡</t>
  </si>
  <si>
    <t>円</t>
  </si>
  <si>
    <t>補助対象
予定事業</t>
  </si>
  <si>
    <t>　（簡易水道再編推進事業及び生活基盤近代化事業（放射線量の確認を行うための分析機器整備事業を除く。）の場合）※記入例</t>
  </si>
  <si>
    <t>取水ポンプ設備</t>
  </si>
  <si>
    <t>ｍ</t>
  </si>
  <si>
    <t>深さ600ｍ</t>
  </si>
  <si>
    <t>地下式単口</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</si>
</sst>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0000"/>
    <numFmt numFmtId="179" formatCode="0.0%"/>
    <numFmt numFmtId="180" formatCode="#,##0.0;[Red]\-#,##0.0"/>
    <numFmt numFmtId="181" formatCode="\(#,##0\)"/>
    <numFmt numFmtId="182" formatCode="#,##0_);[Red]\(#,##0\)"/>
    <numFmt numFmtId="183" formatCode="\(#,###\)"/>
    <numFmt numFmtId="184" formatCode="#,##0&quot;千&quot;&quot;円&quot;"/>
    <numFmt numFmtId="185" formatCode="#,##0;\-#,##0;"/>
    <numFmt numFmtId="186" formatCode="#,##0.000;[Red]\-#,##0.000"/>
    <numFmt numFmtId="187" formatCode="0.00_ "/>
    <numFmt numFmtId="188" formatCode="#,##0;\-#,##0.0;"/>
    <numFmt numFmtId="189" formatCode="&quot;丸め&quot;0"/>
    <numFmt numFmtId="190" formatCode="&quot;(税率=&quot;0.00&quot;)&quot;"/>
    <numFmt numFmtId="191" formatCode="0.000%"/>
    <numFmt numFmtId="192" formatCode="0.0000%"/>
    <numFmt numFmtId="193" formatCode="#,##0_ ;[Red]\-#,##0\ "/>
    <numFmt numFmtId="194" formatCode="#,##0.0000;[Red]\-#,##0.0000"/>
    <numFmt numFmtId="195" formatCode="0.0"/>
    <numFmt numFmtId="196" formatCode="#,##0_ "/>
    <numFmt numFmtId="197" formatCode="#,##0.00000;[Red]\-#,##0.00000"/>
    <numFmt numFmtId="198" formatCode="#,##0.000;[Red]#,##0.000"/>
    <numFmt numFmtId="199" formatCode="0.000"/>
    <numFmt numFmtId="200" formatCode="&quot;直接測量費の&quot;0.0&quot;%&quot;"/>
    <numFmt numFmtId="201" formatCode="#,##0.000_ ;[Red]\-#,##0.000\ "/>
  </numFmts>
  <fonts count="91">
    <font>
      <sz val="11"/>
      <name val="明朝"/>
      <family val="3"/>
    </font>
    <font>
      <b/>
      <sz val="11"/>
      <name val="明朝"/>
      <family val="3"/>
    </font>
    <font>
      <i/>
      <sz val="11"/>
      <name val="明朝"/>
      <family val="3"/>
    </font>
    <font>
      <b/>
      <i/>
      <sz val="11"/>
      <name val="明朝"/>
      <family val="3"/>
    </font>
    <font>
      <sz val="14"/>
      <name val="ＭＳ 明朝"/>
      <family val="1"/>
    </font>
    <font>
      <sz val="6"/>
      <name val="明朝"/>
      <family val="3"/>
    </font>
    <font>
      <u val="single"/>
      <sz val="11"/>
      <color indexed="12"/>
      <name val="明朝"/>
      <family val="3"/>
    </font>
    <font>
      <u val="single"/>
      <sz val="11"/>
      <color indexed="36"/>
      <name val="明朝"/>
      <family val="3"/>
    </font>
    <font>
      <sz val="11"/>
      <color indexed="10"/>
      <name val="明朝"/>
      <family val="3"/>
    </font>
    <font>
      <b/>
      <sz val="11"/>
      <color indexed="10"/>
      <name val="ＭＳ Ｐゴシック"/>
      <family val="3"/>
    </font>
    <font>
      <sz val="11"/>
      <color indexed="10"/>
      <name val="ＭＳ Ｐゴシック"/>
      <family val="3"/>
    </font>
    <font>
      <sz val="11"/>
      <name val="ＭＳ Ｐゴシック"/>
      <family val="3"/>
    </font>
    <font>
      <sz val="9"/>
      <name val="ＭＳ 明朝"/>
      <family val="1"/>
    </font>
    <font>
      <sz val="6"/>
      <name val="ＭＳ Ｐゴシック"/>
      <family val="3"/>
    </font>
    <font>
      <sz val="11"/>
      <name val="ＭＳ 明朝"/>
      <family val="1"/>
    </font>
    <font>
      <sz val="11"/>
      <color indexed="10"/>
      <name val="ＭＳ 明朝"/>
      <family val="1"/>
    </font>
    <font>
      <sz val="11"/>
      <color indexed="12"/>
      <name val="ＭＳ 明朝"/>
      <family val="1"/>
    </font>
    <font>
      <sz val="11"/>
      <color indexed="61"/>
      <name val="ＭＳ 明朝"/>
      <family val="1"/>
    </font>
    <font>
      <sz val="9"/>
      <color indexed="10"/>
      <name val="ＭＳ 明朝"/>
      <family val="1"/>
    </font>
    <font>
      <sz val="12"/>
      <name val="Osaka"/>
      <family val="3"/>
    </font>
    <font>
      <b/>
      <sz val="12"/>
      <name val="Arial"/>
      <family val="2"/>
    </font>
    <font>
      <sz val="10"/>
      <name val="Arial"/>
      <family val="2"/>
    </font>
    <font>
      <b/>
      <sz val="12"/>
      <name val="ＭＳ 明朝"/>
      <family val="1"/>
    </font>
    <font>
      <b/>
      <sz val="10"/>
      <name val="Arial"/>
      <family val="2"/>
    </font>
    <font>
      <b/>
      <sz val="11"/>
      <name val="ＭＳ Ｐゴシック"/>
      <family val="3"/>
    </font>
    <font>
      <sz val="9"/>
      <name val="ＭＳ Ｐゴシック"/>
      <family val="3"/>
    </font>
    <font>
      <sz val="9"/>
      <name val="ＭＳ Ｐ明朝"/>
      <family val="1"/>
    </font>
    <font>
      <sz val="9"/>
      <color indexed="14"/>
      <name val="ＭＳ Ｐ明朝"/>
      <family val="1"/>
    </font>
    <font>
      <b/>
      <sz val="16"/>
      <name val="ＭＳ Ｐゴシック"/>
      <family val="3"/>
    </font>
    <font>
      <sz val="11"/>
      <color indexed="14"/>
      <name val="ＭＳ Ｐゴシック"/>
      <family val="3"/>
    </font>
    <font>
      <sz val="11"/>
      <color indexed="12"/>
      <name val="ＭＳ Ｐゴシック"/>
      <family val="3"/>
    </font>
    <font>
      <sz val="10.5"/>
      <name val="ＭＳ Ｐ明朝"/>
      <family val="1"/>
    </font>
    <font>
      <sz val="10.5"/>
      <color indexed="12"/>
      <name val="ＭＳ Ｐ明朝"/>
      <family val="1"/>
    </font>
    <font>
      <sz val="10.5"/>
      <color indexed="14"/>
      <name val="ＭＳ Ｐ明朝"/>
      <family val="1"/>
    </font>
    <font>
      <b/>
      <sz val="9"/>
      <name val="ＭＳ Ｐゴシック"/>
      <family val="3"/>
    </font>
    <font>
      <sz val="11"/>
      <color indexed="14"/>
      <name val="ＭＳ 明朝"/>
      <family val="1"/>
    </font>
    <font>
      <sz val="11"/>
      <color indexed="50"/>
      <name val="ＭＳ 明朝"/>
      <family val="1"/>
    </font>
    <font>
      <sz val="11"/>
      <color indexed="14"/>
      <name val="明朝"/>
      <family val="1"/>
    </font>
    <font>
      <sz val="10"/>
      <name val="ＭＳ 明朝"/>
      <family val="1"/>
    </font>
    <font>
      <sz val="10"/>
      <color indexed="12"/>
      <name val="ＭＳ 明朝"/>
      <family val="1"/>
    </font>
    <font>
      <sz val="10"/>
      <color indexed="10"/>
      <name val="ＭＳ 明朝"/>
      <family val="1"/>
    </font>
    <font>
      <sz val="10"/>
      <color indexed="50"/>
      <name val="ＭＳ 明朝"/>
      <family val="1"/>
    </font>
    <font>
      <sz val="10"/>
      <color indexed="14"/>
      <name val="ＭＳ 明朝"/>
      <family val="1"/>
    </font>
    <font>
      <sz val="10"/>
      <color indexed="61"/>
      <name val="ＭＳ 明朝"/>
      <family val="1"/>
    </font>
    <font>
      <sz val="9"/>
      <color indexed="14"/>
      <name val="ＭＳ 明朝"/>
      <family val="1"/>
    </font>
    <font>
      <sz val="11"/>
      <color indexed="12"/>
      <name val="明朝"/>
      <family val="1"/>
    </font>
    <font>
      <b/>
      <sz val="11"/>
      <name val="ＭＳ ゴシック"/>
      <family val="3"/>
    </font>
    <font>
      <sz val="10"/>
      <name val="明朝"/>
      <family val="1"/>
    </font>
    <font>
      <sz val="10"/>
      <color indexed="12"/>
      <name val="明朝"/>
      <family val="3"/>
    </font>
    <font>
      <sz val="10"/>
      <color indexed="14"/>
      <name val="明朝"/>
      <family val="3"/>
    </font>
    <font>
      <sz val="11"/>
      <color indexed="8"/>
      <name val="ＭＳ Ｐゴシック"/>
      <family val="3"/>
    </font>
    <font>
      <b/>
      <sz val="11"/>
      <color indexed="8"/>
      <name val="ＭＳ Ｐゴシック"/>
      <family val="3"/>
    </font>
    <font>
      <sz val="9"/>
      <color indexed="12"/>
      <name val="ＭＳ 明朝"/>
      <family val="1"/>
    </font>
    <font>
      <sz val="14"/>
      <color indexed="12"/>
      <name val="ＭＳ 明朝"/>
      <family val="1"/>
    </font>
    <font>
      <sz val="10"/>
      <color indexed="8"/>
      <name val="ＭＳ Ｐゴシック"/>
      <family val="3"/>
    </font>
    <font>
      <sz val="9"/>
      <color indexed="8"/>
      <name val="ＭＳ Ｐゴシック"/>
      <family val="3"/>
    </font>
    <font>
      <sz val="10"/>
      <color indexed="10"/>
      <name val="ＭＳ Ｐゴシック"/>
      <family val="3"/>
    </font>
    <font>
      <sz val="9"/>
      <color indexed="8"/>
      <name val="ＭＳ 明朝"/>
      <family val="1"/>
    </font>
    <font>
      <sz val="8"/>
      <name val="明朝"/>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明朝"/>
      <family val="3"/>
    </font>
    <font>
      <b/>
      <sz val="8"/>
      <name val="明朝"/>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12"/>
        <bgColor indexed="64"/>
      </patternFill>
    </fill>
  </fills>
  <borders count="73">
    <border>
      <left/>
      <right/>
      <top/>
      <bottom/>
      <diagonal/>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hair"/>
    </border>
    <border>
      <left style="thin"/>
      <right>
        <color indexed="63"/>
      </right>
      <top>
        <color indexed="63"/>
      </top>
      <bottom style="hair"/>
    </border>
    <border>
      <left style="thin"/>
      <right style="thin"/>
      <top>
        <color indexed="63"/>
      </top>
      <bottom style="hair"/>
    </border>
    <border>
      <left>
        <color indexed="63"/>
      </left>
      <right style="thin"/>
      <top style="hair"/>
      <bottom>
        <color indexed="63"/>
      </bottom>
    </border>
    <border>
      <left>
        <color indexed="63"/>
      </left>
      <right style="thin"/>
      <top style="hair"/>
      <bottom style="hair"/>
    </border>
    <border>
      <left style="thin"/>
      <right>
        <color indexed="63"/>
      </right>
      <top style="hair"/>
      <bottom style="hair"/>
    </border>
    <border>
      <left style="thin"/>
      <right style="thin"/>
      <top style="hair"/>
      <bottom style="hair"/>
    </border>
    <border>
      <left>
        <color indexed="63"/>
      </left>
      <right style="thin"/>
      <top style="hair"/>
      <bottom style="thin"/>
    </border>
    <border>
      <left style="thin"/>
      <right>
        <color indexed="63"/>
      </right>
      <top style="hair"/>
      <bottom style="thin"/>
    </border>
    <border>
      <left style="thin"/>
      <right style="thin"/>
      <top style="hair"/>
      <bottom style="thin"/>
    </border>
    <border>
      <left style="thin"/>
      <right>
        <color indexed="63"/>
      </right>
      <top style="thin"/>
      <bottom style="thin"/>
    </border>
    <border>
      <left>
        <color indexed="63"/>
      </left>
      <right style="thin"/>
      <top style="thin"/>
      <bottom style="hair"/>
    </border>
    <border>
      <left style="thin"/>
      <right>
        <color indexed="63"/>
      </right>
      <top style="hair"/>
      <bottom>
        <color indexed="63"/>
      </bottom>
    </border>
    <border>
      <left style="thin"/>
      <right style="thin"/>
      <top style="hair"/>
      <bottom>
        <color indexed="63"/>
      </bottom>
    </border>
    <border>
      <left style="medium"/>
      <right style="thin"/>
      <top style="medium"/>
      <bottom/>
    </border>
    <border>
      <left>
        <color indexed="63"/>
      </left>
      <right style="thin"/>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style="medium"/>
      <right style="thin"/>
      <top>
        <color indexed="63"/>
      </top>
      <bottom>
        <color indexed="63"/>
      </bottom>
    </border>
    <border>
      <left>
        <color indexed="63"/>
      </left>
      <right style="medium"/>
      <top style="hair"/>
      <bottom style="hair"/>
    </border>
    <border>
      <left style="thin"/>
      <right style="medium"/>
      <top style="hair"/>
      <bottom style="hair"/>
    </border>
    <border>
      <left style="thin"/>
      <right style="medium"/>
      <top>
        <color indexed="63"/>
      </top>
      <bottom style="thin"/>
    </border>
    <border>
      <left style="medium"/>
      <right style="thin"/>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top style="thin"/>
      <bottom style="hair"/>
    </border>
    <border>
      <left style="thin"/>
      <right style="thin"/>
      <top style="thin"/>
      <bottom style="hair"/>
    </border>
    <border>
      <left style="medium"/>
      <right style="medium"/>
      <top style="medium"/>
      <bottom style="mediu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thin"/>
    </border>
    <border>
      <left style="thin"/>
      <right style="medium"/>
      <top style="hair"/>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hair"/>
    </border>
    <border>
      <left style="thin"/>
      <right style="medium"/>
      <top>
        <color indexed="63"/>
      </top>
      <bottom style="hair"/>
    </border>
    <border>
      <left>
        <color indexed="63"/>
      </left>
      <right style="medium"/>
      <top>
        <color indexed="63"/>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19" fillId="0" borderId="0" applyFill="0" applyBorder="0" applyAlignment="0">
      <protection/>
    </xf>
    <xf numFmtId="0" fontId="52" fillId="0" borderId="1" applyFill="0" applyBorder="0">
      <alignment/>
      <protection locked="0"/>
    </xf>
    <xf numFmtId="0" fontId="20" fillId="0" borderId="2" applyNumberFormat="0" applyAlignment="0" applyProtection="0"/>
    <xf numFmtId="0" fontId="20" fillId="0" borderId="3">
      <alignment horizontal="left" vertical="center"/>
      <protection/>
    </xf>
    <xf numFmtId="0" fontId="21" fillId="0" borderId="0">
      <alignment/>
      <protection/>
    </xf>
    <xf numFmtId="0" fontId="21" fillId="20" borderId="0" applyNumberFormat="0" applyFont="0" applyBorder="0" applyAlignment="0">
      <protection/>
    </xf>
    <xf numFmtId="0" fontId="23" fillId="21" borderId="0" applyNumberFormat="0" applyBorder="0" applyAlignment="0" applyProtection="0"/>
    <xf numFmtId="0" fontId="21" fillId="22" borderId="0" applyNumberFormat="0" applyBorder="0" applyProtection="0">
      <alignment vertical="top" wrapText="1"/>
    </xf>
    <xf numFmtId="49" fontId="21" fillId="23" borderId="0" applyFon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75" fillId="30" borderId="4" applyNumberFormat="0" applyAlignment="0" applyProtection="0"/>
    <xf numFmtId="0" fontId="76" fillId="3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32" borderId="5" applyNumberFormat="0" applyFont="0" applyAlignment="0" applyProtection="0"/>
    <xf numFmtId="0" fontId="77" fillId="0" borderId="6" applyNumberFormat="0" applyFill="0" applyAlignment="0" applyProtection="0"/>
    <xf numFmtId="0" fontId="78" fillId="33" borderId="0" applyNumberFormat="0" applyBorder="0" applyAlignment="0" applyProtection="0"/>
    <xf numFmtId="0" fontId="79" fillId="34" borderId="7"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8" applyNumberFormat="0" applyFill="0" applyAlignment="0" applyProtection="0"/>
    <xf numFmtId="0" fontId="82" fillId="0" borderId="9" applyNumberFormat="0" applyFill="0" applyAlignment="0" applyProtection="0"/>
    <xf numFmtId="0" fontId="83" fillId="0" borderId="10" applyNumberFormat="0" applyFill="0" applyAlignment="0" applyProtection="0"/>
    <xf numFmtId="0" fontId="83" fillId="0" borderId="0" applyNumberFormat="0" applyFill="0" applyBorder="0" applyAlignment="0" applyProtection="0"/>
    <xf numFmtId="0" fontId="84" fillId="0" borderId="11" applyNumberFormat="0" applyFill="0" applyAlignment="0" applyProtection="0"/>
    <xf numFmtId="0" fontId="85" fillId="34" borderId="12" applyNumberFormat="0" applyAlignment="0" applyProtection="0"/>
    <xf numFmtId="0" fontId="8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87" fillId="35" borderId="7" applyNumberFormat="0" applyAlignment="0" applyProtection="0"/>
    <xf numFmtId="0" fontId="12" fillId="0" borderId="0">
      <alignment/>
      <protection/>
    </xf>
    <xf numFmtId="0" fontId="5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14" fillId="0" borderId="0">
      <alignment/>
      <protection/>
    </xf>
    <xf numFmtId="0" fontId="7" fillId="0" borderId="0" applyNumberFormat="0" applyFill="0" applyBorder="0" applyAlignment="0" applyProtection="0"/>
    <xf numFmtId="0" fontId="53" fillId="0" borderId="0">
      <alignment horizontal="left"/>
      <protection locked="0"/>
    </xf>
    <xf numFmtId="0" fontId="14" fillId="0" borderId="13" applyFill="0" applyBorder="0" applyAlignment="0" applyProtection="0"/>
    <xf numFmtId="0" fontId="4" fillId="0" borderId="0">
      <alignment/>
      <protection/>
    </xf>
    <xf numFmtId="0" fontId="88" fillId="36" borderId="0" applyNumberFormat="0" applyBorder="0" applyAlignment="0" applyProtection="0"/>
  </cellStyleXfs>
  <cellXfs count="633">
    <xf numFmtId="0" fontId="0" fillId="0" borderId="0" xfId="0"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horizontal="right"/>
    </xf>
    <xf numFmtId="0" fontId="0" fillId="0" borderId="15" xfId="0" applyBorder="1" applyAlignment="1">
      <alignment/>
    </xf>
    <xf numFmtId="38" fontId="0" fillId="0" borderId="15" xfId="58" applyFont="1" applyBorder="1" applyAlignment="1">
      <alignment/>
    </xf>
    <xf numFmtId="0" fontId="0" fillId="0" borderId="15" xfId="0" applyBorder="1" applyAlignment="1">
      <alignment horizontal="center"/>
    </xf>
    <xf numFmtId="38" fontId="0" fillId="0" borderId="15" xfId="0" applyNumberFormat="1" applyBorder="1" applyAlignment="1">
      <alignment/>
    </xf>
    <xf numFmtId="38" fontId="0" fillId="0" borderId="15" xfId="58" applyFont="1" applyBorder="1" applyAlignment="1">
      <alignment horizontal="right"/>
    </xf>
    <xf numFmtId="38" fontId="0" fillId="0" borderId="0" xfId="0" applyNumberFormat="1" applyAlignment="1">
      <alignment/>
    </xf>
    <xf numFmtId="0" fontId="0" fillId="0" borderId="16" xfId="0" applyBorder="1" applyAlignment="1">
      <alignment/>
    </xf>
    <xf numFmtId="38" fontId="0" fillId="0" borderId="16" xfId="58" applyFont="1" applyBorder="1" applyAlignment="1">
      <alignment/>
    </xf>
    <xf numFmtId="0" fontId="0" fillId="0" borderId="16" xfId="0" applyBorder="1" applyAlignment="1">
      <alignment horizontal="center"/>
    </xf>
    <xf numFmtId="0" fontId="0" fillId="0" borderId="17" xfId="0" applyBorder="1" applyAlignment="1">
      <alignment/>
    </xf>
    <xf numFmtId="181" fontId="0" fillId="0" borderId="17" xfId="0" applyNumberFormat="1" applyBorder="1" applyAlignment="1">
      <alignment/>
    </xf>
    <xf numFmtId="0" fontId="0" fillId="0" borderId="18" xfId="0" applyBorder="1" applyAlignment="1">
      <alignment/>
    </xf>
    <xf numFmtId="0" fontId="0" fillId="0" borderId="16" xfId="0" applyBorder="1" applyAlignment="1">
      <alignment horizontal="center" vertical="top" wrapText="1"/>
    </xf>
    <xf numFmtId="38" fontId="8" fillId="0" borderId="15" xfId="58" applyFont="1" applyBorder="1" applyAlignment="1">
      <alignment/>
    </xf>
    <xf numFmtId="182" fontId="0" fillId="0" borderId="17" xfId="0" applyNumberFormat="1" applyBorder="1" applyAlignment="1">
      <alignment/>
    </xf>
    <xf numFmtId="182" fontId="0" fillId="0" borderId="0" xfId="0" applyNumberFormat="1" applyAlignment="1">
      <alignment/>
    </xf>
    <xf numFmtId="182" fontId="0" fillId="0" borderId="15" xfId="58" applyNumberFormat="1" applyFont="1" applyBorder="1" applyAlignment="1">
      <alignment/>
    </xf>
    <xf numFmtId="182" fontId="0" fillId="0" borderId="16" xfId="58" applyNumberFormat="1" applyFont="1" applyBorder="1" applyAlignment="1">
      <alignment/>
    </xf>
    <xf numFmtId="0" fontId="0" fillId="0" borderId="18" xfId="0" applyBorder="1" applyAlignment="1">
      <alignment/>
    </xf>
    <xf numFmtId="0" fontId="0" fillId="0" borderId="16" xfId="0" applyBorder="1" applyAlignment="1">
      <alignment/>
    </xf>
    <xf numFmtId="38" fontId="0" fillId="0" borderId="16" xfId="0" applyNumberFormat="1" applyBorder="1" applyAlignment="1">
      <alignment/>
    </xf>
    <xf numFmtId="38" fontId="14" fillId="0" borderId="0" xfId="58" applyFont="1" applyAlignment="1">
      <alignment vertical="center"/>
    </xf>
    <xf numFmtId="38" fontId="14" fillId="0" borderId="0" xfId="58" applyFont="1" applyAlignment="1">
      <alignment horizontal="center" vertical="center"/>
    </xf>
    <xf numFmtId="38" fontId="15" fillId="0" borderId="0" xfId="58" applyFont="1" applyAlignment="1">
      <alignment vertical="center"/>
    </xf>
    <xf numFmtId="189" fontId="14" fillId="0" borderId="0" xfId="58" applyNumberFormat="1" applyFont="1" applyAlignment="1">
      <alignment vertical="center"/>
    </xf>
    <xf numFmtId="38" fontId="14" fillId="0" borderId="0" xfId="58" applyFont="1" applyAlignment="1">
      <alignment horizontal="right" vertical="center"/>
    </xf>
    <xf numFmtId="38" fontId="15" fillId="0" borderId="0" xfId="58" applyFont="1" applyAlignment="1">
      <alignment horizontal="center" vertical="center"/>
    </xf>
    <xf numFmtId="180" fontId="15" fillId="0" borderId="0" xfId="58" applyNumberFormat="1" applyFont="1" applyAlignment="1">
      <alignment vertical="center"/>
    </xf>
    <xf numFmtId="38" fontId="16" fillId="0" borderId="0" xfId="58" applyFont="1" applyAlignment="1">
      <alignment vertical="center"/>
    </xf>
    <xf numFmtId="38" fontId="14" fillId="0" borderId="13" xfId="58" applyFont="1" applyBorder="1" applyAlignment="1">
      <alignment horizontal="right" vertical="center"/>
    </xf>
    <xf numFmtId="38" fontId="14" fillId="0" borderId="0" xfId="58" applyFont="1" applyBorder="1" applyAlignment="1">
      <alignment vertical="center"/>
    </xf>
    <xf numFmtId="38" fontId="14" fillId="0" borderId="16" xfId="58" applyFont="1" applyBorder="1" applyAlignment="1">
      <alignment horizontal="center" vertical="center"/>
    </xf>
    <xf numFmtId="38" fontId="14" fillId="0" borderId="19" xfId="58" applyFont="1" applyBorder="1" applyAlignment="1">
      <alignment horizontal="center" vertical="center"/>
    </xf>
    <xf numFmtId="38" fontId="14" fillId="0" borderId="20" xfId="58" applyFont="1" applyBorder="1" applyAlignment="1">
      <alignment horizontal="centerContinuous" vertical="center"/>
    </xf>
    <xf numFmtId="38" fontId="14" fillId="0" borderId="21" xfId="58" applyFont="1" applyBorder="1" applyAlignment="1">
      <alignment horizontal="centerContinuous" vertical="center"/>
    </xf>
    <xf numFmtId="38" fontId="14" fillId="0" borderId="18" xfId="58" applyFont="1" applyBorder="1" applyAlignment="1">
      <alignment horizontal="center" vertical="center"/>
    </xf>
    <xf numFmtId="38" fontId="14" fillId="0" borderId="22" xfId="58" applyFont="1" applyBorder="1" applyAlignment="1">
      <alignment horizontal="center" vertical="center"/>
    </xf>
    <xf numFmtId="38" fontId="14" fillId="0" borderId="1" xfId="58" applyFont="1" applyBorder="1" applyAlignment="1">
      <alignment horizontal="center" vertical="center"/>
    </xf>
    <xf numFmtId="38" fontId="14" fillId="0" borderId="17" xfId="58" applyFont="1" applyBorder="1" applyAlignment="1">
      <alignment horizontal="center" vertical="center"/>
    </xf>
    <xf numFmtId="38" fontId="14" fillId="0" borderId="23" xfId="58" applyFont="1" applyBorder="1" applyAlignment="1">
      <alignment horizontal="center" vertical="center"/>
    </xf>
    <xf numFmtId="38" fontId="14" fillId="0" borderId="24" xfId="58" applyFont="1" applyBorder="1" applyAlignment="1">
      <alignment horizontal="center" vertical="center"/>
    </xf>
    <xf numFmtId="38" fontId="14" fillId="0" borderId="17" xfId="58" applyFont="1" applyBorder="1" applyAlignment="1" quotePrefix="1">
      <alignment horizontal="center" vertical="center"/>
    </xf>
    <xf numFmtId="38" fontId="14" fillId="0" borderId="16" xfId="58" applyFont="1" applyBorder="1" applyAlignment="1">
      <alignment vertical="center" wrapText="1"/>
    </xf>
    <xf numFmtId="38" fontId="16" fillId="0" borderId="25" xfId="58" applyFont="1" applyBorder="1" applyAlignment="1">
      <alignment vertical="center"/>
    </xf>
    <xf numFmtId="38" fontId="16" fillId="0" borderId="25" xfId="58" applyFont="1" applyBorder="1" applyAlignment="1">
      <alignment horizontal="center" vertical="center"/>
    </xf>
    <xf numFmtId="180" fontId="16" fillId="0" borderId="25" xfId="58" applyNumberFormat="1" applyFont="1" applyBorder="1" applyAlignment="1">
      <alignment vertical="center"/>
    </xf>
    <xf numFmtId="38" fontId="16" fillId="0" borderId="26" xfId="58" applyFont="1" applyBorder="1" applyAlignment="1">
      <alignment vertical="center"/>
    </xf>
    <xf numFmtId="185" fontId="16" fillId="0" borderId="27" xfId="75" applyNumberFormat="1" applyFont="1" applyBorder="1" applyAlignment="1" applyProtection="1">
      <alignment vertical="center"/>
      <protection/>
    </xf>
    <xf numFmtId="185" fontId="16" fillId="0" borderId="25" xfId="75" applyNumberFormat="1" applyFont="1" applyBorder="1" applyAlignment="1" applyProtection="1">
      <alignment vertical="center"/>
      <protection/>
    </xf>
    <xf numFmtId="38" fontId="14" fillId="0" borderId="18" xfId="58" applyFont="1" applyBorder="1" applyAlignment="1">
      <alignment vertical="center" shrinkToFit="1"/>
    </xf>
    <xf numFmtId="38" fontId="14" fillId="0" borderId="28" xfId="58" applyFont="1" applyBorder="1" applyAlignment="1">
      <alignment vertical="center"/>
    </xf>
    <xf numFmtId="38" fontId="14" fillId="0" borderId="28" xfId="58" applyFont="1" applyBorder="1" applyAlignment="1">
      <alignment horizontal="center" vertical="center"/>
    </xf>
    <xf numFmtId="38" fontId="14" fillId="0" borderId="29" xfId="58" applyFont="1" applyBorder="1" applyAlignment="1">
      <alignment vertical="center"/>
    </xf>
    <xf numFmtId="38" fontId="14" fillId="0" borderId="30" xfId="58" applyFont="1" applyBorder="1" applyAlignment="1">
      <alignment vertical="center"/>
    </xf>
    <xf numFmtId="185" fontId="14" fillId="0" borderId="31" xfId="75" applyNumberFormat="1" applyFont="1" applyBorder="1" applyAlignment="1" applyProtection="1">
      <alignment vertical="center"/>
      <protection/>
    </xf>
    <xf numFmtId="185" fontId="16" fillId="0" borderId="22" xfId="75" applyNumberFormat="1" applyFont="1" applyBorder="1" applyAlignment="1" applyProtection="1">
      <alignment vertical="center"/>
      <protection/>
    </xf>
    <xf numFmtId="38" fontId="17" fillId="0" borderId="32" xfId="58" applyFont="1" applyFill="1" applyBorder="1" applyAlignment="1">
      <alignment vertical="center"/>
    </xf>
    <xf numFmtId="38" fontId="17" fillId="0" borderId="32" xfId="58" applyFont="1" applyFill="1" applyBorder="1" applyAlignment="1">
      <alignment horizontal="center" vertical="center"/>
    </xf>
    <xf numFmtId="38" fontId="17" fillId="0" borderId="33" xfId="58" applyFont="1" applyFill="1" applyBorder="1" applyAlignment="1">
      <alignment vertical="center"/>
    </xf>
    <xf numFmtId="185" fontId="17" fillId="0" borderId="34" xfId="75" applyNumberFormat="1" applyFont="1" applyBorder="1" applyAlignment="1" applyProtection="1">
      <alignment vertical="center"/>
      <protection/>
    </xf>
    <xf numFmtId="185" fontId="17" fillId="0" borderId="32" xfId="75" applyNumberFormat="1" applyFont="1" applyBorder="1" applyAlignment="1" applyProtection="1">
      <alignment vertical="center"/>
      <protection/>
    </xf>
    <xf numFmtId="38" fontId="14" fillId="22" borderId="15" xfId="58" applyFont="1" applyFill="1" applyBorder="1" applyAlignment="1">
      <alignment vertical="center"/>
    </xf>
    <xf numFmtId="38" fontId="14" fillId="22" borderId="14" xfId="58" applyFont="1" applyFill="1" applyBorder="1" applyAlignment="1">
      <alignment vertical="center"/>
    </xf>
    <xf numFmtId="38" fontId="14" fillId="22" borderId="14" xfId="58" applyFont="1" applyFill="1" applyBorder="1" applyAlignment="1">
      <alignment horizontal="center" vertical="center"/>
    </xf>
    <xf numFmtId="38" fontId="15" fillId="22" borderId="14" xfId="58" applyFont="1" applyFill="1" applyBorder="1" applyAlignment="1">
      <alignment vertical="center"/>
    </xf>
    <xf numFmtId="38" fontId="14" fillId="22" borderId="35" xfId="58" applyFont="1" applyFill="1" applyBorder="1" applyAlignment="1">
      <alignment vertical="center"/>
    </xf>
    <xf numFmtId="38" fontId="14" fillId="0" borderId="29" xfId="58" applyFont="1" applyBorder="1" applyAlignment="1">
      <alignment horizontal="center" vertical="center"/>
    </xf>
    <xf numFmtId="188" fontId="14" fillId="0" borderId="31" xfId="75" applyNumberFormat="1" applyFont="1" applyBorder="1" applyAlignment="1" applyProtection="1">
      <alignment vertical="center"/>
      <protection/>
    </xf>
    <xf numFmtId="185" fontId="14" fillId="0" borderId="29" xfId="75" applyNumberFormat="1" applyFont="1" applyBorder="1" applyAlignment="1" applyProtection="1">
      <alignment vertical="center"/>
      <protection/>
    </xf>
    <xf numFmtId="184" fontId="14" fillId="0" borderId="18" xfId="58" applyNumberFormat="1" applyFont="1" applyBorder="1" applyAlignment="1">
      <alignment vertical="center" wrapText="1"/>
    </xf>
    <xf numFmtId="38" fontId="16" fillId="0" borderId="36" xfId="58" applyFont="1" applyBorder="1" applyAlignment="1">
      <alignment vertical="center"/>
    </xf>
    <xf numFmtId="38" fontId="14" fillId="0" borderId="25" xfId="58" applyFont="1" applyBorder="1" applyAlignment="1">
      <alignment vertical="center"/>
    </xf>
    <xf numFmtId="38" fontId="16" fillId="0" borderId="36" xfId="58" applyFont="1" applyFill="1" applyBorder="1" applyAlignment="1">
      <alignment vertical="center"/>
    </xf>
    <xf numFmtId="38" fontId="16" fillId="0" borderId="27" xfId="58" applyFont="1" applyBorder="1" applyAlignment="1">
      <alignment vertical="center"/>
    </xf>
    <xf numFmtId="38" fontId="16" fillId="0" borderId="25" xfId="58" applyFont="1" applyFill="1" applyBorder="1" applyAlignment="1">
      <alignment vertical="center"/>
    </xf>
    <xf numFmtId="38" fontId="16" fillId="0" borderId="31" xfId="58" applyFont="1" applyBorder="1" applyAlignment="1">
      <alignment vertical="center"/>
    </xf>
    <xf numFmtId="38" fontId="14" fillId="0" borderId="18" xfId="58" applyFont="1" applyBorder="1" applyAlignment="1">
      <alignment vertical="center" wrapText="1"/>
    </xf>
    <xf numFmtId="38" fontId="17" fillId="0" borderId="28" xfId="58" applyFont="1" applyFill="1" applyBorder="1" applyAlignment="1">
      <alignment vertical="center"/>
    </xf>
    <xf numFmtId="38" fontId="17" fillId="0" borderId="28" xfId="58" applyFont="1" applyFill="1" applyBorder="1" applyAlignment="1">
      <alignment horizontal="center" vertical="center"/>
    </xf>
    <xf numFmtId="38" fontId="17" fillId="0" borderId="37" xfId="58" applyFont="1" applyFill="1" applyBorder="1" applyAlignment="1">
      <alignment vertical="center"/>
    </xf>
    <xf numFmtId="185" fontId="17" fillId="0" borderId="38" xfId="75" applyNumberFormat="1" applyFont="1" applyBorder="1" applyAlignment="1" applyProtection="1">
      <alignment vertical="center"/>
      <protection/>
    </xf>
    <xf numFmtId="185" fontId="17" fillId="0" borderId="28" xfId="75" applyNumberFormat="1" applyFont="1" applyBorder="1" applyAlignment="1" applyProtection="1">
      <alignment vertical="center"/>
      <protection/>
    </xf>
    <xf numFmtId="38" fontId="14" fillId="0" borderId="39" xfId="58" applyFont="1" applyBorder="1" applyAlignment="1">
      <alignment vertical="center"/>
    </xf>
    <xf numFmtId="38" fontId="16" fillId="0" borderId="40" xfId="58" applyFont="1" applyBorder="1" applyAlignment="1">
      <alignment vertical="center"/>
    </xf>
    <xf numFmtId="38" fontId="16" fillId="0" borderId="41" xfId="58" applyFont="1" applyBorder="1" applyAlignment="1">
      <alignment vertical="center"/>
    </xf>
    <xf numFmtId="38" fontId="16" fillId="0" borderId="40" xfId="58" applyFont="1" applyBorder="1" applyAlignment="1">
      <alignment horizontal="center" vertical="center"/>
    </xf>
    <xf numFmtId="38" fontId="16" fillId="0" borderId="42" xfId="58" applyFont="1" applyBorder="1" applyAlignment="1">
      <alignment vertical="center"/>
    </xf>
    <xf numFmtId="38" fontId="16" fillId="0" borderId="43" xfId="58" applyFont="1" applyBorder="1" applyAlignment="1">
      <alignment vertical="center"/>
    </xf>
    <xf numFmtId="38" fontId="14" fillId="0" borderId="44" xfId="58" applyFont="1" applyBorder="1" applyAlignment="1">
      <alignment vertical="center" shrinkToFit="1"/>
    </xf>
    <xf numFmtId="38" fontId="14" fillId="0" borderId="31" xfId="58" applyFont="1" applyBorder="1" applyAlignment="1">
      <alignment vertical="center"/>
    </xf>
    <xf numFmtId="38" fontId="14" fillId="0" borderId="45" xfId="58" applyFont="1" applyBorder="1" applyAlignment="1">
      <alignment vertical="center"/>
    </xf>
    <xf numFmtId="38" fontId="14" fillId="0" borderId="46" xfId="58" applyFont="1" applyBorder="1" applyAlignment="1">
      <alignment vertical="center"/>
    </xf>
    <xf numFmtId="184" fontId="14" fillId="0" borderId="44" xfId="58" applyNumberFormat="1" applyFont="1" applyBorder="1" applyAlignment="1">
      <alignment vertical="center" wrapText="1"/>
    </xf>
    <xf numFmtId="38" fontId="17" fillId="0" borderId="32" xfId="58" applyFont="1" applyBorder="1" applyAlignment="1">
      <alignment vertical="center"/>
    </xf>
    <xf numFmtId="38" fontId="17" fillId="0" borderId="17" xfId="58" applyFont="1" applyBorder="1" applyAlignment="1">
      <alignment vertical="center"/>
    </xf>
    <xf numFmtId="38" fontId="17" fillId="0" borderId="23" xfId="58" applyFont="1" applyBorder="1" applyAlignment="1">
      <alignment horizontal="center" vertical="center"/>
    </xf>
    <xf numFmtId="38" fontId="17" fillId="0" borderId="23" xfId="58" applyFont="1" applyBorder="1" applyAlignment="1">
      <alignment vertical="center"/>
    </xf>
    <xf numFmtId="38" fontId="17" fillId="0" borderId="47" xfId="58" applyFont="1" applyBorder="1" applyAlignment="1">
      <alignment vertical="center"/>
    </xf>
    <xf numFmtId="184" fontId="14" fillId="0" borderId="48" xfId="58" applyNumberFormat="1" applyFont="1" applyBorder="1" applyAlignment="1">
      <alignment vertical="center" wrapText="1"/>
    </xf>
    <xf numFmtId="38" fontId="14" fillId="22" borderId="49" xfId="58" applyFont="1" applyFill="1" applyBorder="1" applyAlignment="1">
      <alignment vertical="center"/>
    </xf>
    <xf numFmtId="38" fontId="14" fillId="22" borderId="50" xfId="58" applyFont="1" applyFill="1" applyBorder="1" applyAlignment="1">
      <alignment vertical="center"/>
    </xf>
    <xf numFmtId="38" fontId="14" fillId="22" borderId="50" xfId="58" applyFont="1" applyFill="1" applyBorder="1" applyAlignment="1">
      <alignment horizontal="center" vertical="center"/>
    </xf>
    <xf numFmtId="38" fontId="15" fillId="22" borderId="50" xfId="58" applyFont="1" applyFill="1" applyBorder="1" applyAlignment="1">
      <alignment vertical="center"/>
    </xf>
    <xf numFmtId="38" fontId="14" fillId="22" borderId="51" xfId="58" applyFont="1" applyFill="1" applyBorder="1" applyAlignment="1">
      <alignment vertical="center"/>
    </xf>
    <xf numFmtId="38" fontId="14" fillId="22" borderId="52" xfId="58" applyFont="1" applyFill="1" applyBorder="1" applyAlignment="1">
      <alignment vertical="center"/>
    </xf>
    <xf numFmtId="38" fontId="14" fillId="0" borderId="24" xfId="58" applyFont="1" applyBorder="1" applyAlignment="1">
      <alignment vertical="center"/>
    </xf>
    <xf numFmtId="38" fontId="14" fillId="0" borderId="17" xfId="58" applyFont="1" applyBorder="1" applyAlignment="1">
      <alignment vertical="center"/>
    </xf>
    <xf numFmtId="38" fontId="14" fillId="0" borderId="23" xfId="58" applyFont="1" applyBorder="1" applyAlignment="1">
      <alignment vertical="center"/>
    </xf>
    <xf numFmtId="38" fontId="14" fillId="0" borderId="53" xfId="58" applyFont="1" applyBorder="1" applyAlignment="1">
      <alignment vertical="center"/>
    </xf>
    <xf numFmtId="38" fontId="14" fillId="0" borderId="36" xfId="58" applyFont="1" applyBorder="1" applyAlignment="1">
      <alignment horizontal="center" vertical="center"/>
    </xf>
    <xf numFmtId="38" fontId="14" fillId="0" borderId="53" xfId="58" applyFont="1" applyBorder="1" applyAlignment="1">
      <alignment horizontal="center" vertical="center"/>
    </xf>
    <xf numFmtId="179" fontId="14" fillId="0" borderId="54" xfId="51" applyNumberFormat="1" applyFont="1" applyBorder="1" applyAlignment="1">
      <alignment vertical="center"/>
    </xf>
    <xf numFmtId="179" fontId="15" fillId="0" borderId="54" xfId="51" applyNumberFormat="1" applyFont="1" applyFill="1" applyBorder="1" applyAlignment="1">
      <alignment vertical="center"/>
    </xf>
    <xf numFmtId="38" fontId="14" fillId="0" borderId="31" xfId="58" applyNumberFormat="1" applyFont="1" applyBorder="1" applyAlignment="1">
      <alignment vertical="center"/>
    </xf>
    <xf numFmtId="179" fontId="14" fillId="0" borderId="31" xfId="51" applyNumberFormat="1" applyFont="1" applyBorder="1" applyAlignment="1">
      <alignment vertical="center"/>
    </xf>
    <xf numFmtId="38" fontId="14" fillId="37" borderId="35" xfId="58" applyFont="1" applyFill="1" applyBorder="1" applyAlignment="1">
      <alignment vertical="center"/>
    </xf>
    <xf numFmtId="38" fontId="14" fillId="37" borderId="14" xfId="58" applyFont="1" applyFill="1" applyBorder="1" applyAlignment="1">
      <alignment horizontal="centerContinuous" vertical="center"/>
    </xf>
    <xf numFmtId="38" fontId="14" fillId="37" borderId="14" xfId="58" applyFont="1" applyFill="1" applyBorder="1" applyAlignment="1">
      <alignment horizontal="center" vertical="center"/>
    </xf>
    <xf numFmtId="38" fontId="14" fillId="37" borderId="35" xfId="58" applyFont="1" applyFill="1" applyBorder="1" applyAlignment="1">
      <alignment horizontal="right" vertical="center"/>
    </xf>
    <xf numFmtId="38" fontId="14" fillId="37" borderId="15" xfId="58" applyFont="1" applyFill="1" applyBorder="1" applyAlignment="1">
      <alignment horizontal="right" vertical="center"/>
    </xf>
    <xf numFmtId="38" fontId="18" fillId="0" borderId="0" xfId="58" applyFont="1" applyAlignment="1">
      <alignment vertical="center"/>
    </xf>
    <xf numFmtId="38" fontId="14" fillId="0" borderId="0" xfId="58" applyFont="1" applyBorder="1" applyAlignment="1">
      <alignment horizontal="center" vertical="center"/>
    </xf>
    <xf numFmtId="38" fontId="14" fillId="0" borderId="54" xfId="58" applyFont="1" applyBorder="1" applyAlignment="1">
      <alignment vertical="center"/>
    </xf>
    <xf numFmtId="38" fontId="14" fillId="0" borderId="54" xfId="58" applyFont="1" applyBorder="1" applyAlignment="1">
      <alignment vertical="center" shrinkToFit="1"/>
    </xf>
    <xf numFmtId="38" fontId="14" fillId="0" borderId="54" xfId="58" applyFont="1" applyBorder="1" applyAlignment="1">
      <alignment horizontal="center" vertical="center"/>
    </xf>
    <xf numFmtId="38" fontId="14" fillId="0" borderId="31" xfId="58" applyFont="1" applyBorder="1" applyAlignment="1">
      <alignment horizontal="center" vertical="center"/>
    </xf>
    <xf numFmtId="38" fontId="14" fillId="0" borderId="34" xfId="58" applyFont="1" applyBorder="1" applyAlignment="1">
      <alignment vertical="center"/>
    </xf>
    <xf numFmtId="38" fontId="14" fillId="0" borderId="34" xfId="58" applyFont="1" applyBorder="1" applyAlignment="1" quotePrefix="1">
      <alignment vertical="center"/>
    </xf>
    <xf numFmtId="38" fontId="14" fillId="0" borderId="34" xfId="58" applyFont="1" applyBorder="1" applyAlignment="1">
      <alignment horizontal="center" vertical="center"/>
    </xf>
    <xf numFmtId="179" fontId="14" fillId="0" borderId="34" xfId="51" applyNumberFormat="1" applyFont="1" applyBorder="1" applyAlignment="1">
      <alignment vertical="center"/>
    </xf>
    <xf numFmtId="38" fontId="14" fillId="0" borderId="32" xfId="58" applyFont="1" applyBorder="1" applyAlignment="1">
      <alignment horizontal="center" vertical="center"/>
    </xf>
    <xf numFmtId="38" fontId="14" fillId="0" borderId="27" xfId="58" applyFont="1" applyBorder="1" applyAlignment="1">
      <alignment vertical="center"/>
    </xf>
    <xf numFmtId="38" fontId="14" fillId="0" borderId="27" xfId="58" applyFont="1" applyBorder="1" applyAlignment="1" quotePrefix="1">
      <alignment vertical="center"/>
    </xf>
    <xf numFmtId="38" fontId="14" fillId="0" borderId="27" xfId="58" applyFont="1" applyBorder="1" applyAlignment="1">
      <alignment horizontal="center" vertical="center"/>
    </xf>
    <xf numFmtId="179" fontId="14" fillId="0" borderId="27" xfId="51" applyNumberFormat="1" applyFont="1" applyBorder="1" applyAlignment="1">
      <alignment vertical="center"/>
    </xf>
    <xf numFmtId="38" fontId="14" fillId="0" borderId="25" xfId="58" applyFont="1" applyBorder="1" applyAlignment="1">
      <alignment horizontal="center" vertical="center"/>
    </xf>
    <xf numFmtId="38" fontId="14" fillId="37" borderId="17" xfId="58" applyFont="1" applyFill="1" applyBorder="1" applyAlignment="1">
      <alignment vertical="center"/>
    </xf>
    <xf numFmtId="38" fontId="14" fillId="37" borderId="17" xfId="58" applyFont="1" applyFill="1" applyBorder="1" applyAlignment="1">
      <alignment horizontal="center" vertical="center"/>
    </xf>
    <xf numFmtId="38" fontId="14" fillId="37" borderId="23" xfId="58" applyFont="1" applyFill="1" applyBorder="1" applyAlignment="1">
      <alignment horizontal="center" vertical="center"/>
    </xf>
    <xf numFmtId="38" fontId="12" fillId="0" borderId="15" xfId="58" applyFont="1" applyBorder="1" applyAlignment="1">
      <alignment horizontal="left" vertical="center"/>
    </xf>
    <xf numFmtId="38" fontId="12" fillId="0" borderId="15" xfId="58" applyFont="1" applyBorder="1" applyAlignment="1">
      <alignment horizontal="left" vertical="center" wrapText="1"/>
    </xf>
    <xf numFmtId="38" fontId="12" fillId="0" borderId="15" xfId="58" applyFont="1" applyBorder="1" applyAlignment="1">
      <alignment vertical="center" wrapText="1"/>
    </xf>
    <xf numFmtId="38" fontId="12" fillId="0" borderId="14" xfId="58" applyFont="1" applyBorder="1" applyAlignment="1">
      <alignment vertical="center"/>
    </xf>
    <xf numFmtId="38" fontId="14" fillId="37" borderId="0" xfId="58" applyFont="1" applyFill="1" applyBorder="1" applyAlignment="1">
      <alignment vertical="center"/>
    </xf>
    <xf numFmtId="38" fontId="14" fillId="0" borderId="0" xfId="58" applyFont="1" applyBorder="1" applyAlignment="1">
      <alignment horizontal="right" vertical="center"/>
    </xf>
    <xf numFmtId="38" fontId="22" fillId="0" borderId="0" xfId="58" applyFont="1" applyAlignment="1">
      <alignment vertical="center"/>
    </xf>
    <xf numFmtId="0" fontId="0" fillId="20" borderId="15" xfId="0" applyFill="1" applyBorder="1" applyAlignment="1">
      <alignment/>
    </xf>
    <xf numFmtId="182" fontId="0" fillId="20" borderId="15" xfId="0" applyNumberFormat="1" applyFill="1" applyBorder="1" applyAlignment="1">
      <alignment/>
    </xf>
    <xf numFmtId="182" fontId="8" fillId="20" borderId="15" xfId="0" applyNumberFormat="1" applyFont="1" applyFill="1" applyBorder="1" applyAlignment="1">
      <alignment/>
    </xf>
    <xf numFmtId="0" fontId="8" fillId="20" borderId="15" xfId="0" applyFont="1" applyFill="1" applyBorder="1" applyAlignment="1">
      <alignment/>
    </xf>
    <xf numFmtId="38" fontId="0" fillId="20" borderId="15" xfId="58" applyFont="1" applyFill="1" applyBorder="1" applyAlignment="1">
      <alignment/>
    </xf>
    <xf numFmtId="38" fontId="8" fillId="20" borderId="15" xfId="0" applyNumberFormat="1" applyFont="1" applyFill="1" applyBorder="1" applyAlignment="1">
      <alignment/>
    </xf>
    <xf numFmtId="0" fontId="0" fillId="20" borderId="15" xfId="0" applyFill="1" applyBorder="1" applyAlignment="1">
      <alignment horizontal="center"/>
    </xf>
    <xf numFmtId="38" fontId="0" fillId="20" borderId="15" xfId="0" applyNumberFormat="1" applyFill="1" applyBorder="1" applyAlignment="1">
      <alignment/>
    </xf>
    <xf numFmtId="38" fontId="8" fillId="20" borderId="15" xfId="58" applyFont="1" applyFill="1" applyBorder="1" applyAlignment="1">
      <alignment/>
    </xf>
    <xf numFmtId="182" fontId="0" fillId="20" borderId="15" xfId="58" applyNumberFormat="1" applyFont="1" applyFill="1" applyBorder="1" applyAlignment="1">
      <alignment/>
    </xf>
    <xf numFmtId="182" fontId="8" fillId="20" borderId="15" xfId="58" applyNumberFormat="1" applyFont="1" applyFill="1" applyBorder="1" applyAlignment="1">
      <alignment/>
    </xf>
    <xf numFmtId="0" fontId="24" fillId="0" borderId="0" xfId="72" applyFont="1" applyAlignment="1">
      <alignment vertical="center"/>
      <protection/>
    </xf>
    <xf numFmtId="0" fontId="11" fillId="0" borderId="0" xfId="72">
      <alignment/>
      <protection/>
    </xf>
    <xf numFmtId="0" fontId="11" fillId="0" borderId="15" xfId="72" applyBorder="1">
      <alignment/>
      <protection/>
    </xf>
    <xf numFmtId="0" fontId="25" fillId="0" borderId="0" xfId="72" applyFont="1">
      <alignment/>
      <protection/>
    </xf>
    <xf numFmtId="38" fontId="25" fillId="0" borderId="0" xfId="58" applyFont="1" applyAlignment="1">
      <alignment/>
    </xf>
    <xf numFmtId="38" fontId="11" fillId="0" borderId="0" xfId="58" applyFont="1" applyAlignment="1">
      <alignment/>
    </xf>
    <xf numFmtId="0" fontId="24" fillId="0" borderId="0" xfId="72" applyFont="1">
      <alignment/>
      <protection/>
    </xf>
    <xf numFmtId="38" fontId="11" fillId="38" borderId="15" xfId="58" applyFont="1" applyFill="1" applyBorder="1" applyAlignment="1">
      <alignment/>
    </xf>
    <xf numFmtId="0" fontId="26" fillId="0" borderId="0" xfId="73" applyFont="1" applyAlignment="1">
      <alignment horizontal="center"/>
      <protection/>
    </xf>
    <xf numFmtId="38" fontId="25" fillId="0" borderId="0" xfId="58" applyFont="1" applyAlignment="1">
      <alignment horizontal="center"/>
    </xf>
    <xf numFmtId="40" fontId="27" fillId="0" borderId="0" xfId="58" applyNumberFormat="1" applyFont="1" applyBorder="1" applyAlignment="1">
      <alignment horizontal="center"/>
    </xf>
    <xf numFmtId="38" fontId="26" fillId="0" borderId="0" xfId="58" applyFont="1" applyBorder="1" applyAlignment="1">
      <alignment/>
    </xf>
    <xf numFmtId="38" fontId="25" fillId="0" borderId="0" xfId="58" applyFont="1" applyAlignment="1">
      <alignment horizontal="centerContinuous"/>
    </xf>
    <xf numFmtId="38" fontId="11" fillId="0" borderId="0" xfId="58" applyFont="1" applyAlignment="1">
      <alignment horizontal="centerContinuous"/>
    </xf>
    <xf numFmtId="0" fontId="25" fillId="0" borderId="0" xfId="72" applyFont="1" applyAlignment="1">
      <alignment horizontal="center"/>
      <protection/>
    </xf>
    <xf numFmtId="56" fontId="25" fillId="0" borderId="0" xfId="72" applyNumberFormat="1" applyFont="1">
      <alignment/>
      <protection/>
    </xf>
    <xf numFmtId="56" fontId="25" fillId="0" borderId="0" xfId="72" applyNumberFormat="1" applyFont="1" applyAlignment="1" quotePrefix="1">
      <alignment horizontal="center"/>
      <protection/>
    </xf>
    <xf numFmtId="0" fontId="25" fillId="0" borderId="0" xfId="72" applyFont="1" applyAlignment="1">
      <alignment horizontal="right"/>
      <protection/>
    </xf>
    <xf numFmtId="0" fontId="11" fillId="0" borderId="15" xfId="72" applyBorder="1" applyAlignment="1">
      <alignment horizontal="center" vertical="center"/>
      <protection/>
    </xf>
    <xf numFmtId="0" fontId="25" fillId="0" borderId="0" xfId="72" applyFont="1" applyAlignment="1" quotePrefix="1">
      <alignment horizontal="right"/>
      <protection/>
    </xf>
    <xf numFmtId="10" fontId="25" fillId="0" borderId="0" xfId="51" applyNumberFormat="1" applyFont="1" applyAlignment="1">
      <alignment/>
    </xf>
    <xf numFmtId="0" fontId="11" fillId="0" borderId="0" xfId="72" applyBorder="1" applyAlignment="1">
      <alignment horizontal="center"/>
      <protection/>
    </xf>
    <xf numFmtId="38" fontId="11" fillId="0" borderId="0" xfId="72" applyNumberFormat="1" applyFill="1" applyBorder="1">
      <alignment/>
      <protection/>
    </xf>
    <xf numFmtId="0" fontId="24" fillId="0" borderId="0" xfId="72" applyFont="1" applyBorder="1" applyAlignment="1">
      <alignment horizontal="left"/>
      <protection/>
    </xf>
    <xf numFmtId="0" fontId="11" fillId="0" borderId="15" xfId="72" applyFill="1" applyBorder="1" applyAlignment="1">
      <alignment/>
      <protection/>
    </xf>
    <xf numFmtId="38" fontId="24" fillId="38" borderId="15" xfId="58" applyFont="1" applyFill="1" applyBorder="1" applyAlignment="1">
      <alignment/>
    </xf>
    <xf numFmtId="0" fontId="11" fillId="0" borderId="0" xfId="72" applyFill="1" applyBorder="1" applyAlignment="1">
      <alignment/>
      <protection/>
    </xf>
    <xf numFmtId="38" fontId="24" fillId="0" borderId="0" xfId="58" applyFont="1" applyFill="1" applyBorder="1" applyAlignment="1">
      <alignment/>
    </xf>
    <xf numFmtId="0" fontId="24" fillId="0" borderId="0" xfId="72" applyFont="1" applyFill="1" applyBorder="1" applyAlignment="1">
      <alignment/>
      <protection/>
    </xf>
    <xf numFmtId="0" fontId="24" fillId="0" borderId="15" xfId="72" applyFont="1" applyFill="1" applyBorder="1" applyAlignment="1">
      <alignment horizontal="center" vertical="center"/>
      <protection/>
    </xf>
    <xf numFmtId="0" fontId="11" fillId="38" borderId="15" xfId="72" applyFill="1" applyBorder="1" applyAlignment="1">
      <alignment vertical="center"/>
      <protection/>
    </xf>
    <xf numFmtId="38" fontId="11" fillId="0" borderId="15" xfId="72" applyNumberFormat="1" applyBorder="1">
      <alignment/>
      <protection/>
    </xf>
    <xf numFmtId="0" fontId="11" fillId="0" borderId="0" xfId="72" applyFill="1" applyBorder="1">
      <alignment/>
      <protection/>
    </xf>
    <xf numFmtId="0" fontId="24" fillId="0" borderId="15" xfId="72" applyFont="1" applyBorder="1" applyAlignment="1">
      <alignment horizontal="center" vertical="center"/>
      <protection/>
    </xf>
    <xf numFmtId="0" fontId="11" fillId="38" borderId="15" xfId="72" applyFill="1" applyBorder="1" applyAlignment="1">
      <alignment vertical="center" wrapText="1"/>
      <protection/>
    </xf>
    <xf numFmtId="0" fontId="11" fillId="0" borderId="0" xfId="72" applyBorder="1" applyAlignment="1">
      <alignment horizontal="left"/>
      <protection/>
    </xf>
    <xf numFmtId="0" fontId="11" fillId="0" borderId="0" xfId="72" applyFill="1" applyBorder="1" applyAlignment="1">
      <alignment vertical="center" wrapText="1"/>
      <protection/>
    </xf>
    <xf numFmtId="0" fontId="11" fillId="0" borderId="0" xfId="72" applyFill="1" applyBorder="1" applyAlignment="1">
      <alignment horizontal="center" shrinkToFit="1"/>
      <protection/>
    </xf>
    <xf numFmtId="0" fontId="24" fillId="0" borderId="0" xfId="72" applyFont="1" applyBorder="1" applyAlignment="1">
      <alignment horizontal="center"/>
      <protection/>
    </xf>
    <xf numFmtId="38" fontId="24" fillId="38" borderId="15" xfId="58" applyFont="1" applyFill="1" applyBorder="1" applyAlignment="1">
      <alignment horizontal="right" vertical="center"/>
    </xf>
    <xf numFmtId="38" fontId="11" fillId="0" borderId="0" xfId="72" applyNumberFormat="1">
      <alignment/>
      <protection/>
    </xf>
    <xf numFmtId="38" fontId="25" fillId="0" borderId="15" xfId="72" applyNumberFormat="1" applyFont="1" applyBorder="1">
      <alignment/>
      <protection/>
    </xf>
    <xf numFmtId="0" fontId="11" fillId="0" borderId="35" xfId="72" applyBorder="1" applyAlignment="1">
      <alignment/>
      <protection/>
    </xf>
    <xf numFmtId="0" fontId="11" fillId="0" borderId="15" xfId="72" applyBorder="1" applyAlignment="1">
      <alignment wrapText="1"/>
      <protection/>
    </xf>
    <xf numFmtId="0" fontId="11" fillId="0" borderId="17" xfId="72" applyBorder="1" applyAlignment="1">
      <alignment wrapText="1"/>
      <protection/>
    </xf>
    <xf numFmtId="0" fontId="11" fillId="0" borderId="15" xfId="72" applyBorder="1" applyAlignment="1">
      <alignment vertical="top" wrapText="1"/>
      <protection/>
    </xf>
    <xf numFmtId="38" fontId="11" fillId="0" borderId="15" xfId="58" applyFont="1" applyBorder="1" applyAlignment="1">
      <alignment/>
    </xf>
    <xf numFmtId="38" fontId="11" fillId="0" borderId="18" xfId="58" applyFont="1" applyBorder="1" applyAlignment="1" quotePrefix="1">
      <alignment/>
    </xf>
    <xf numFmtId="38" fontId="11" fillId="0" borderId="18" xfId="58" applyFont="1" applyBorder="1" applyAlignment="1">
      <alignment/>
    </xf>
    <xf numFmtId="38" fontId="11" fillId="0" borderId="15" xfId="58" applyFont="1" applyBorder="1" applyAlignment="1">
      <alignment horizontal="center"/>
    </xf>
    <xf numFmtId="38" fontId="10" fillId="0" borderId="18" xfId="58" applyFont="1" applyBorder="1" applyAlignment="1">
      <alignment/>
    </xf>
    <xf numFmtId="38" fontId="11" fillId="0" borderId="15" xfId="58" applyFont="1" applyBorder="1" applyAlignment="1">
      <alignment horizontal="right"/>
    </xf>
    <xf numFmtId="38" fontId="11" fillId="38" borderId="15" xfId="72" applyNumberFormat="1" applyFill="1" applyBorder="1">
      <alignment/>
      <protection/>
    </xf>
    <xf numFmtId="0" fontId="11" fillId="0" borderId="0" xfId="72" applyAlignment="1">
      <alignment horizontal="right"/>
      <protection/>
    </xf>
    <xf numFmtId="38" fontId="11" fillId="20" borderId="15" xfId="72" applyNumberFormat="1" applyFill="1" applyBorder="1">
      <alignment/>
      <protection/>
    </xf>
    <xf numFmtId="0" fontId="10" fillId="0" borderId="0" xfId="72" applyFont="1">
      <alignment/>
      <protection/>
    </xf>
    <xf numFmtId="0" fontId="11" fillId="0" borderId="0" xfId="72" applyAlignment="1">
      <alignment horizontal="left" wrapText="1"/>
      <protection/>
    </xf>
    <xf numFmtId="38" fontId="11" fillId="0" borderId="55" xfId="72" applyNumberFormat="1" applyBorder="1">
      <alignment/>
      <protection/>
    </xf>
    <xf numFmtId="38" fontId="11" fillId="0" borderId="0" xfId="58" applyFont="1" applyFill="1" applyBorder="1" applyAlignment="1">
      <alignment/>
    </xf>
    <xf numFmtId="38" fontId="10" fillId="0" borderId="0" xfId="58" applyFont="1" applyFill="1" applyBorder="1" applyAlignment="1">
      <alignment/>
    </xf>
    <xf numFmtId="10" fontId="11" fillId="0" borderId="15" xfId="72" applyNumberFormat="1" applyBorder="1">
      <alignment/>
      <protection/>
    </xf>
    <xf numFmtId="0" fontId="11" fillId="0" borderId="0" xfId="72" applyFill="1">
      <alignment/>
      <protection/>
    </xf>
    <xf numFmtId="0" fontId="11" fillId="23" borderId="55" xfId="72" applyFill="1" applyBorder="1">
      <alignment/>
      <protection/>
    </xf>
    <xf numFmtId="38" fontId="24" fillId="23" borderId="15" xfId="58" applyFont="1" applyFill="1" applyBorder="1" applyAlignment="1">
      <alignment/>
    </xf>
    <xf numFmtId="0" fontId="11" fillId="38" borderId="55" xfId="72" applyFill="1" applyBorder="1" applyAlignment="1">
      <alignment/>
      <protection/>
    </xf>
    <xf numFmtId="0" fontId="24" fillId="20" borderId="0" xfId="72" applyFont="1" applyFill="1" applyBorder="1">
      <alignment/>
      <protection/>
    </xf>
    <xf numFmtId="0" fontId="11" fillId="0" borderId="56" xfId="72" applyFill="1" applyBorder="1">
      <alignment/>
      <protection/>
    </xf>
    <xf numFmtId="0" fontId="11" fillId="0" borderId="15" xfId="72" applyFill="1" applyBorder="1">
      <alignment/>
      <protection/>
    </xf>
    <xf numFmtId="0" fontId="11" fillId="0" borderId="0" xfId="72" applyAlignment="1">
      <alignment horizontal="center"/>
      <protection/>
    </xf>
    <xf numFmtId="10" fontId="28" fillId="23" borderId="55" xfId="72" applyNumberFormat="1" applyFont="1" applyFill="1" applyBorder="1">
      <alignment/>
      <protection/>
    </xf>
    <xf numFmtId="9" fontId="11" fillId="0" borderId="17" xfId="72" applyNumberFormat="1" applyFill="1" applyBorder="1">
      <alignment/>
      <protection/>
    </xf>
    <xf numFmtId="0" fontId="11" fillId="0" borderId="17" xfId="72" applyBorder="1">
      <alignment/>
      <protection/>
    </xf>
    <xf numFmtId="38" fontId="10" fillId="0" borderId="17" xfId="72" applyNumberFormat="1" applyFont="1" applyBorder="1">
      <alignment/>
      <protection/>
    </xf>
    <xf numFmtId="10" fontId="28" fillId="0" borderId="0" xfId="72" applyNumberFormat="1" applyFont="1" applyFill="1" applyBorder="1">
      <alignment/>
      <protection/>
    </xf>
    <xf numFmtId="0" fontId="11" fillId="38" borderId="55" xfId="72" applyFill="1" applyBorder="1" applyAlignment="1">
      <alignment horizontal="center" shrinkToFit="1"/>
      <protection/>
    </xf>
    <xf numFmtId="10" fontId="24" fillId="23" borderId="55" xfId="72" applyNumberFormat="1" applyFont="1" applyFill="1" applyBorder="1">
      <alignment/>
      <protection/>
    </xf>
    <xf numFmtId="0" fontId="11" fillId="0" borderId="0" xfId="72" applyAlignment="1">
      <alignment shrinkToFit="1"/>
      <protection/>
    </xf>
    <xf numFmtId="38" fontId="9" fillId="0" borderId="55" xfId="58" applyFont="1" applyFill="1" applyBorder="1" applyAlignment="1">
      <alignment/>
    </xf>
    <xf numFmtId="0" fontId="11" fillId="0" borderId="0" xfId="72" applyBorder="1" applyAlignment="1">
      <alignment/>
      <protection/>
    </xf>
    <xf numFmtId="0" fontId="24" fillId="0" borderId="0" xfId="72" applyFont="1" applyBorder="1">
      <alignment/>
      <protection/>
    </xf>
    <xf numFmtId="0" fontId="11" fillId="0" borderId="0" xfId="72" applyFont="1" applyBorder="1">
      <alignment/>
      <protection/>
    </xf>
    <xf numFmtId="38" fontId="9" fillId="39" borderId="55" xfId="58" applyFont="1" applyFill="1" applyBorder="1" applyAlignment="1">
      <alignment/>
    </xf>
    <xf numFmtId="38" fontId="10" fillId="0" borderId="55" xfId="58" applyFont="1" applyBorder="1" applyAlignment="1">
      <alignment/>
    </xf>
    <xf numFmtId="10" fontId="11" fillId="23" borderId="55" xfId="72" applyNumberFormat="1" applyFill="1" applyBorder="1">
      <alignment/>
      <protection/>
    </xf>
    <xf numFmtId="10" fontId="24" fillId="0" borderId="0" xfId="72" applyNumberFormat="1" applyFont="1" applyFill="1" applyBorder="1">
      <alignment/>
      <protection/>
    </xf>
    <xf numFmtId="38" fontId="24" fillId="39" borderId="55" xfId="58" applyFont="1" applyFill="1" applyBorder="1" applyAlignment="1">
      <alignment/>
    </xf>
    <xf numFmtId="38" fontId="11" fillId="0" borderId="55" xfId="58" applyFont="1" applyBorder="1" applyAlignment="1">
      <alignment/>
    </xf>
    <xf numFmtId="10" fontId="24" fillId="0" borderId="0" xfId="72" applyNumberFormat="1" applyFont="1" applyFill="1" applyBorder="1" applyAlignment="1">
      <alignment shrinkToFit="1"/>
      <protection/>
    </xf>
    <xf numFmtId="10" fontId="11" fillId="38" borderId="55" xfId="72" applyNumberFormat="1" applyFill="1" applyBorder="1" applyAlignment="1">
      <alignment/>
      <protection/>
    </xf>
    <xf numFmtId="0" fontId="28" fillId="23" borderId="55" xfId="72" applyNumberFormat="1" applyFont="1" applyFill="1" applyBorder="1">
      <alignment/>
      <protection/>
    </xf>
    <xf numFmtId="0" fontId="28" fillId="0" borderId="0" xfId="72" applyNumberFormat="1" applyFont="1" applyFill="1" applyBorder="1">
      <alignment/>
      <protection/>
    </xf>
    <xf numFmtId="0" fontId="11" fillId="38" borderId="55" xfId="72" applyFill="1" applyBorder="1" applyAlignment="1">
      <alignment horizontal="left" vertical="top" wrapText="1"/>
      <protection/>
    </xf>
    <xf numFmtId="38" fontId="24" fillId="39" borderId="55" xfId="58" applyNumberFormat="1" applyFont="1" applyFill="1" applyBorder="1" applyAlignment="1">
      <alignment/>
    </xf>
    <xf numFmtId="38" fontId="29" fillId="0" borderId="0" xfId="72" applyNumberFormat="1" applyFont="1">
      <alignment/>
      <protection/>
    </xf>
    <xf numFmtId="3" fontId="30" fillId="0" borderId="0" xfId="72" applyNumberFormat="1" applyFont="1">
      <alignment/>
      <protection/>
    </xf>
    <xf numFmtId="0" fontId="30" fillId="0" borderId="0" xfId="72" applyFont="1">
      <alignment/>
      <protection/>
    </xf>
    <xf numFmtId="38" fontId="11" fillId="0" borderId="0" xfId="72" applyNumberFormat="1" applyBorder="1">
      <alignment/>
      <protection/>
    </xf>
    <xf numFmtId="38" fontId="30" fillId="0" borderId="0" xfId="58" applyFont="1" applyAlignment="1">
      <alignment/>
    </xf>
    <xf numFmtId="38" fontId="30" fillId="0" borderId="0" xfId="58" applyFont="1" applyBorder="1" applyAlignment="1">
      <alignment/>
    </xf>
    <xf numFmtId="0" fontId="11" fillId="0" borderId="15" xfId="72" applyBorder="1" applyAlignment="1">
      <alignment/>
      <protection/>
    </xf>
    <xf numFmtId="38" fontId="11" fillId="0" borderId="0" xfId="58" applyFont="1" applyBorder="1" applyAlignment="1">
      <alignment/>
    </xf>
    <xf numFmtId="0" fontId="31" fillId="0" borderId="0" xfId="76" applyFont="1" applyAlignment="1">
      <alignment horizontal="center" vertical="center"/>
      <protection/>
    </xf>
    <xf numFmtId="37" fontId="31" fillId="0" borderId="0" xfId="76" applyNumberFormat="1" applyFont="1" applyAlignment="1">
      <alignment horizontal="right" vertical="center"/>
      <protection/>
    </xf>
    <xf numFmtId="0" fontId="32" fillId="0" borderId="0" xfId="76" applyFont="1" applyAlignment="1">
      <alignment horizontal="center" vertical="center"/>
      <protection/>
    </xf>
    <xf numFmtId="0" fontId="32" fillId="0" borderId="0" xfId="76" applyFont="1" applyAlignment="1">
      <alignment horizontal="right" vertical="center"/>
      <protection/>
    </xf>
    <xf numFmtId="0" fontId="33" fillId="0" borderId="0" xfId="76" applyFont="1" applyFill="1" applyAlignment="1">
      <alignment horizontal="center" vertical="center"/>
      <protection/>
    </xf>
    <xf numFmtId="38" fontId="33" fillId="0" borderId="0" xfId="58" applyFont="1" applyFill="1" applyAlignment="1">
      <alignment horizontal="right" vertical="center"/>
    </xf>
    <xf numFmtId="0" fontId="11" fillId="0" borderId="13" xfId="72" applyBorder="1" applyAlignment="1">
      <alignment/>
      <protection/>
    </xf>
    <xf numFmtId="0" fontId="11" fillId="0" borderId="35" xfId="72" applyBorder="1" applyAlignment="1">
      <alignment horizontal="left" wrapText="1"/>
      <protection/>
    </xf>
    <xf numFmtId="10" fontId="11" fillId="22" borderId="15" xfId="72" applyNumberFormat="1" applyFill="1" applyBorder="1">
      <alignment/>
      <protection/>
    </xf>
    <xf numFmtId="10" fontId="11" fillId="0" borderId="0" xfId="72" applyNumberFormat="1">
      <alignment/>
      <protection/>
    </xf>
    <xf numFmtId="0" fontId="11" fillId="0" borderId="35" xfId="72" applyBorder="1" applyAlignment="1">
      <alignment wrapText="1"/>
      <protection/>
    </xf>
    <xf numFmtId="0" fontId="11" fillId="0" borderId="0" xfId="72" applyNumberFormat="1">
      <alignment/>
      <protection/>
    </xf>
    <xf numFmtId="0" fontId="11" fillId="0" borderId="35" xfId="72" applyBorder="1">
      <alignment/>
      <protection/>
    </xf>
    <xf numFmtId="0" fontId="11" fillId="0" borderId="14" xfId="72" applyNumberFormat="1" applyBorder="1">
      <alignment/>
      <protection/>
    </xf>
    <xf numFmtId="0" fontId="11" fillId="0" borderId="55" xfId="72" applyBorder="1">
      <alignment/>
      <protection/>
    </xf>
    <xf numFmtId="0" fontId="11" fillId="0" borderId="14" xfId="72" applyNumberFormat="1" applyFill="1" applyBorder="1">
      <alignment/>
      <protection/>
    </xf>
    <xf numFmtId="0" fontId="11" fillId="0" borderId="14" xfId="72" applyBorder="1">
      <alignment/>
      <protection/>
    </xf>
    <xf numFmtId="0" fontId="10" fillId="0" borderId="0" xfId="72" applyFont="1" applyAlignment="1">
      <alignment horizontal="right"/>
      <protection/>
    </xf>
    <xf numFmtId="179" fontId="11" fillId="0" borderId="15" xfId="72" applyNumberFormat="1" applyBorder="1">
      <alignment/>
      <protection/>
    </xf>
    <xf numFmtId="179" fontId="10" fillId="0" borderId="15" xfId="72" applyNumberFormat="1" applyFont="1" applyBorder="1">
      <alignment/>
      <protection/>
    </xf>
    <xf numFmtId="38" fontId="10" fillId="0" borderId="55" xfId="72" applyNumberFormat="1" applyFont="1" applyBorder="1">
      <alignment/>
      <protection/>
    </xf>
    <xf numFmtId="0" fontId="11" fillId="23" borderId="15" xfId="72" applyFill="1" applyBorder="1" applyAlignment="1">
      <alignment wrapText="1"/>
      <protection/>
    </xf>
    <xf numFmtId="0" fontId="11" fillId="0" borderId="1" xfId="72" applyBorder="1">
      <alignment/>
      <protection/>
    </xf>
    <xf numFmtId="10" fontId="11" fillId="23" borderId="15" xfId="72" applyNumberFormat="1" applyFill="1" applyBorder="1">
      <alignment/>
      <protection/>
    </xf>
    <xf numFmtId="0" fontId="11" fillId="0" borderId="35" xfId="72" applyNumberFormat="1" applyBorder="1">
      <alignment/>
      <protection/>
    </xf>
    <xf numFmtId="187" fontId="11" fillId="0" borderId="0" xfId="72" applyNumberFormat="1">
      <alignment/>
      <protection/>
    </xf>
    <xf numFmtId="0" fontId="11" fillId="23" borderId="0" xfId="72" applyFill="1">
      <alignment/>
      <protection/>
    </xf>
    <xf numFmtId="0" fontId="11" fillId="23" borderId="0" xfId="72" applyFill="1" applyAlignment="1">
      <alignment shrinkToFit="1"/>
      <protection/>
    </xf>
    <xf numFmtId="10" fontId="11" fillId="23" borderId="0" xfId="72" applyNumberFormat="1" applyFill="1">
      <alignment/>
      <protection/>
    </xf>
    <xf numFmtId="0" fontId="11" fillId="0" borderId="0" xfId="72" applyFont="1">
      <alignment/>
      <protection/>
    </xf>
    <xf numFmtId="38" fontId="16" fillId="0" borderId="0" xfId="58" applyFont="1" applyBorder="1" applyAlignment="1">
      <alignment vertical="center"/>
    </xf>
    <xf numFmtId="38" fontId="17" fillId="0" borderId="0" xfId="58" applyFont="1" applyBorder="1" applyAlignment="1">
      <alignment vertical="center"/>
    </xf>
    <xf numFmtId="38" fontId="15" fillId="0" borderId="0" xfId="58" applyFont="1" applyBorder="1" applyAlignment="1">
      <alignment vertical="center"/>
    </xf>
    <xf numFmtId="38" fontId="35" fillId="0" borderId="0" xfId="58" applyFont="1" applyBorder="1" applyAlignment="1">
      <alignment vertical="center"/>
    </xf>
    <xf numFmtId="38" fontId="35" fillId="0" borderId="0" xfId="58" applyFont="1" applyAlignment="1">
      <alignment vertical="center"/>
    </xf>
    <xf numFmtId="38" fontId="35" fillId="0" borderId="0" xfId="58" applyFont="1" applyFill="1" applyBorder="1" applyAlignment="1">
      <alignment vertical="center"/>
    </xf>
    <xf numFmtId="38" fontId="35" fillId="0" borderId="0" xfId="58" applyFont="1" applyFill="1" applyBorder="1" applyAlignment="1">
      <alignment horizontal="center" vertical="center"/>
    </xf>
    <xf numFmtId="38" fontId="36" fillId="0" borderId="0" xfId="58" applyFont="1" applyBorder="1" applyAlignment="1">
      <alignment vertical="center"/>
    </xf>
    <xf numFmtId="38" fontId="36" fillId="0" borderId="0" xfId="58" applyFont="1" applyBorder="1" applyAlignment="1">
      <alignment horizontal="center" vertical="center"/>
    </xf>
    <xf numFmtId="38" fontId="36" fillId="0" borderId="0" xfId="58" applyFont="1" applyAlignment="1">
      <alignment vertical="center"/>
    </xf>
    <xf numFmtId="0" fontId="14" fillId="0" borderId="0" xfId="0" applyFont="1" applyAlignment="1">
      <alignment/>
    </xf>
    <xf numFmtId="0" fontId="29" fillId="0" borderId="0" xfId="72" applyFont="1">
      <alignment/>
      <protection/>
    </xf>
    <xf numFmtId="38" fontId="14" fillId="40" borderId="0" xfId="58" applyFont="1" applyFill="1" applyAlignment="1">
      <alignment vertical="center"/>
    </xf>
    <xf numFmtId="38" fontId="16" fillId="0" borderId="0" xfId="58" applyFont="1" applyFill="1" applyBorder="1" applyAlignment="1">
      <alignment vertical="center"/>
    </xf>
    <xf numFmtId="38" fontId="16" fillId="0" borderId="0" xfId="58" applyFont="1" applyFill="1" applyBorder="1" applyAlignment="1">
      <alignment horizontal="center" vertical="center"/>
    </xf>
    <xf numFmtId="38" fontId="16" fillId="0" borderId="0" xfId="58" applyFont="1" applyBorder="1" applyAlignment="1">
      <alignment horizontal="center" vertical="center"/>
    </xf>
    <xf numFmtId="38" fontId="17" fillId="0" borderId="0" xfId="58" applyFont="1" applyBorder="1" applyAlignment="1">
      <alignment horizontal="center" vertical="center"/>
    </xf>
    <xf numFmtId="182" fontId="37" fillId="0" borderId="15" xfId="58" applyNumberFormat="1" applyFont="1" applyFill="1" applyBorder="1" applyAlignment="1">
      <alignment/>
    </xf>
    <xf numFmtId="0" fontId="0" fillId="0" borderId="0" xfId="0" applyAlignment="1">
      <alignment horizontal="right"/>
    </xf>
    <xf numFmtId="38" fontId="37" fillId="20" borderId="15" xfId="58" applyFont="1" applyFill="1" applyBorder="1" applyAlignment="1">
      <alignment/>
    </xf>
    <xf numFmtId="38" fontId="37" fillId="0" borderId="15" xfId="58" applyFont="1" applyBorder="1" applyAlignment="1">
      <alignment/>
    </xf>
    <xf numFmtId="38" fontId="16" fillId="0" borderId="0" xfId="58" applyFont="1" applyAlignment="1">
      <alignment horizontal="center" vertical="center"/>
    </xf>
    <xf numFmtId="40" fontId="14" fillId="0" borderId="0" xfId="58" applyNumberFormat="1" applyFont="1" applyAlignment="1">
      <alignment vertical="center"/>
    </xf>
    <xf numFmtId="186" fontId="14" fillId="0" borderId="0" xfId="58" applyNumberFormat="1" applyFont="1" applyAlignment="1">
      <alignment vertical="center"/>
    </xf>
    <xf numFmtId="38" fontId="35" fillId="0" borderId="0" xfId="58" applyFont="1" applyBorder="1" applyAlignment="1">
      <alignment horizontal="center" vertical="center"/>
    </xf>
    <xf numFmtId="38" fontId="35" fillId="0" borderId="0" xfId="58" applyFont="1" applyAlignment="1">
      <alignment horizontal="center" vertical="center"/>
    </xf>
    <xf numFmtId="186" fontId="38" fillId="0" borderId="0" xfId="58" applyNumberFormat="1" applyFont="1" applyAlignment="1">
      <alignment vertical="center"/>
    </xf>
    <xf numFmtId="186" fontId="39" fillId="0" borderId="0" xfId="58" applyNumberFormat="1" applyFont="1" applyAlignment="1">
      <alignment vertical="center"/>
    </xf>
    <xf numFmtId="186" fontId="39" fillId="0" borderId="0" xfId="58" applyNumberFormat="1" applyFont="1" applyFill="1" applyAlignment="1">
      <alignment vertical="center"/>
    </xf>
    <xf numFmtId="186" fontId="40" fillId="0" borderId="0" xfId="58" applyNumberFormat="1" applyFont="1" applyAlignment="1">
      <alignment vertical="center"/>
    </xf>
    <xf numFmtId="186" fontId="41" fillId="0" borderId="0" xfId="58" applyNumberFormat="1" applyFont="1" applyAlignment="1">
      <alignment vertical="center"/>
    </xf>
    <xf numFmtId="186" fontId="42" fillId="0" borderId="0" xfId="58" applyNumberFormat="1" applyFont="1" applyFill="1" applyAlignment="1">
      <alignment vertical="center"/>
    </xf>
    <xf numFmtId="186" fontId="42" fillId="0" borderId="0" xfId="58" applyNumberFormat="1" applyFont="1" applyAlignment="1">
      <alignment vertical="center"/>
    </xf>
    <xf numFmtId="186" fontId="38" fillId="0" borderId="0" xfId="58" applyNumberFormat="1" applyFont="1" applyBorder="1" applyAlignment="1">
      <alignment vertical="center"/>
    </xf>
    <xf numFmtId="186" fontId="43" fillId="0" borderId="0" xfId="58" applyNumberFormat="1" applyFont="1" applyAlignment="1">
      <alignment vertical="center"/>
    </xf>
    <xf numFmtId="186" fontId="40" fillId="0" borderId="0" xfId="51" applyNumberFormat="1" applyFont="1" applyAlignment="1">
      <alignment vertical="center"/>
    </xf>
    <xf numFmtId="38" fontId="0" fillId="0" borderId="15" xfId="58" applyFont="1" applyFill="1" applyBorder="1" applyAlignment="1">
      <alignment/>
    </xf>
    <xf numFmtId="0" fontId="12" fillId="0" borderId="0" xfId="0" applyFont="1" applyAlignment="1">
      <alignment/>
    </xf>
    <xf numFmtId="190" fontId="11" fillId="0" borderId="0" xfId="72" applyNumberFormat="1" applyFont="1" applyAlignment="1">
      <alignment horizontal="center"/>
      <protection/>
    </xf>
    <xf numFmtId="0" fontId="0" fillId="0" borderId="0" xfId="0" applyAlignment="1">
      <alignment horizontal="center"/>
    </xf>
    <xf numFmtId="191" fontId="37" fillId="0" borderId="0" xfId="51" applyNumberFormat="1" applyFont="1" applyAlignment="1">
      <alignment/>
    </xf>
    <xf numFmtId="0" fontId="45" fillId="0" borderId="0" xfId="0" applyFont="1" applyAlignment="1">
      <alignment/>
    </xf>
    <xf numFmtId="10" fontId="45" fillId="0" borderId="0" xfId="51" applyNumberFormat="1" applyFont="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14" fillId="0" borderId="0" xfId="74" applyFont="1">
      <alignment/>
      <protection/>
    </xf>
    <xf numFmtId="0" fontId="46" fillId="0" borderId="0" xfId="74" applyFont="1">
      <alignment/>
      <protection/>
    </xf>
    <xf numFmtId="0" fontId="14" fillId="0" borderId="0" xfId="74" applyFont="1" applyAlignment="1">
      <alignment horizontal="center"/>
      <protection/>
    </xf>
    <xf numFmtId="0" fontId="12" fillId="0" borderId="0" xfId="74" applyFont="1" applyAlignment="1">
      <alignment horizontal="center"/>
      <protection/>
    </xf>
    <xf numFmtId="0" fontId="14" fillId="0" borderId="16" xfId="74" applyFont="1" applyBorder="1" applyAlignment="1">
      <alignment horizontal="center"/>
      <protection/>
    </xf>
    <xf numFmtId="0" fontId="14" fillId="0" borderId="17" xfId="74" applyFont="1" applyBorder="1">
      <alignment/>
      <protection/>
    </xf>
    <xf numFmtId="0" fontId="14" fillId="0" borderId="17" xfId="74" applyFont="1" applyBorder="1" applyAlignment="1">
      <alignment horizontal="center"/>
      <protection/>
    </xf>
    <xf numFmtId="0" fontId="14" fillId="0" borderId="16" xfId="74" applyFont="1" applyBorder="1">
      <alignment/>
      <protection/>
    </xf>
    <xf numFmtId="38" fontId="16" fillId="0" borderId="54" xfId="58" applyFont="1" applyBorder="1" applyAlignment="1">
      <alignment vertical="center"/>
    </xf>
    <xf numFmtId="38" fontId="16" fillId="0" borderId="54" xfId="58" applyFont="1" applyBorder="1" applyAlignment="1">
      <alignment horizontal="center" vertical="center"/>
    </xf>
    <xf numFmtId="180" fontId="14" fillId="0" borderId="54" xfId="58" applyNumberFormat="1" applyFont="1" applyFill="1" applyBorder="1" applyAlignment="1">
      <alignment vertical="center"/>
    </xf>
    <xf numFmtId="0" fontId="14" fillId="0" borderId="18" xfId="74" applyFont="1" applyBorder="1">
      <alignment/>
      <protection/>
    </xf>
    <xf numFmtId="38" fontId="16" fillId="0" borderId="27" xfId="58" applyFont="1" applyBorder="1" applyAlignment="1">
      <alignment horizontal="center" vertical="center"/>
    </xf>
    <xf numFmtId="180" fontId="14" fillId="0" borderId="27" xfId="58" applyNumberFormat="1" applyFont="1" applyFill="1" applyBorder="1" applyAlignment="1">
      <alignment vertical="center"/>
    </xf>
    <xf numFmtId="38" fontId="16" fillId="0" borderId="34" xfId="58" applyFont="1" applyBorder="1" applyAlignment="1">
      <alignment vertical="center"/>
    </xf>
    <xf numFmtId="0" fontId="14" fillId="0" borderId="15" xfId="74" applyFont="1" applyBorder="1">
      <alignment/>
      <protection/>
    </xf>
    <xf numFmtId="38" fontId="16" fillId="0" borderId="15" xfId="58" applyFont="1" applyBorder="1" applyAlignment="1">
      <alignment vertical="center"/>
    </xf>
    <xf numFmtId="38" fontId="16" fillId="0" borderId="15" xfId="58" applyFont="1" applyBorder="1" applyAlignment="1">
      <alignment horizontal="center" vertical="center"/>
    </xf>
    <xf numFmtId="180" fontId="14" fillId="0" borderId="15" xfId="58" applyNumberFormat="1" applyFont="1" applyBorder="1" applyAlignment="1">
      <alignment vertical="center"/>
    </xf>
    <xf numFmtId="38" fontId="16" fillId="0" borderId="14" xfId="58" applyFont="1" applyFill="1" applyBorder="1" applyAlignment="1">
      <alignment vertical="center"/>
    </xf>
    <xf numFmtId="180" fontId="14" fillId="0" borderId="15" xfId="58" applyNumberFormat="1" applyFont="1" applyFill="1" applyBorder="1" applyAlignment="1">
      <alignment vertical="center"/>
    </xf>
    <xf numFmtId="0" fontId="14" fillId="38" borderId="35" xfId="74" applyFont="1" applyFill="1" applyBorder="1">
      <alignment/>
      <protection/>
    </xf>
    <xf numFmtId="0" fontId="14" fillId="38" borderId="3" xfId="74" applyFont="1" applyFill="1" applyBorder="1">
      <alignment/>
      <protection/>
    </xf>
    <xf numFmtId="0" fontId="14" fillId="38" borderId="14" xfId="74" applyFont="1" applyFill="1" applyBorder="1">
      <alignment/>
      <protection/>
    </xf>
    <xf numFmtId="38" fontId="14" fillId="38" borderId="14" xfId="58" applyFont="1" applyFill="1" applyBorder="1" applyAlignment="1">
      <alignment/>
    </xf>
    <xf numFmtId="0" fontId="14" fillId="0" borderId="14" xfId="74" applyFont="1" applyFill="1" applyBorder="1">
      <alignment/>
      <protection/>
    </xf>
    <xf numFmtId="0" fontId="14" fillId="0" borderId="31" xfId="74" applyFont="1" applyBorder="1">
      <alignment/>
      <protection/>
    </xf>
    <xf numFmtId="0" fontId="16" fillId="0" borderId="31" xfId="74" applyFont="1" applyFill="1" applyBorder="1" applyAlignment="1">
      <alignment horizontal="center"/>
      <protection/>
    </xf>
    <xf numFmtId="0" fontId="16" fillId="0" borderId="31" xfId="74" applyFont="1" applyFill="1" applyBorder="1">
      <alignment/>
      <protection/>
    </xf>
    <xf numFmtId="38" fontId="16" fillId="0" borderId="29" xfId="58" applyFont="1" applyFill="1" applyBorder="1" applyAlignment="1">
      <alignment vertical="center"/>
    </xf>
    <xf numFmtId="38" fontId="16" fillId="0" borderId="18" xfId="58" applyFont="1" applyBorder="1" applyAlignment="1">
      <alignment vertical="center"/>
    </xf>
    <xf numFmtId="38" fontId="16" fillId="0" borderId="18" xfId="58" applyFont="1" applyBorder="1" applyAlignment="1">
      <alignment horizontal="center" vertical="center"/>
    </xf>
    <xf numFmtId="38" fontId="16" fillId="0" borderId="18" xfId="58" applyFont="1" applyFill="1" applyBorder="1" applyAlignment="1">
      <alignment vertical="center"/>
    </xf>
    <xf numFmtId="0" fontId="14" fillId="0" borderId="19" xfId="74" applyFont="1" applyBorder="1">
      <alignment/>
      <protection/>
    </xf>
    <xf numFmtId="0" fontId="14" fillId="0" borderId="19" xfId="74" applyFont="1" applyFill="1" applyBorder="1">
      <alignment/>
      <protection/>
    </xf>
    <xf numFmtId="0" fontId="14" fillId="0" borderId="17" xfId="74" applyFont="1" applyBorder="1" applyAlignment="1">
      <alignment horizontal="right"/>
      <protection/>
    </xf>
    <xf numFmtId="0" fontId="14" fillId="0" borderId="17" xfId="74" applyFont="1" applyBorder="1" applyAlignment="1">
      <alignment/>
      <protection/>
    </xf>
    <xf numFmtId="38" fontId="14" fillId="0" borderId="23" xfId="74" applyNumberFormat="1" applyFont="1" applyBorder="1">
      <alignment/>
      <protection/>
    </xf>
    <xf numFmtId="38" fontId="14" fillId="0" borderId="23" xfId="74" applyNumberFormat="1" applyFont="1" applyFill="1" applyBorder="1">
      <alignment/>
      <protection/>
    </xf>
    <xf numFmtId="0" fontId="14" fillId="0" borderId="18" xfId="74" applyFont="1" applyBorder="1" applyAlignment="1">
      <alignment horizontal="center"/>
      <protection/>
    </xf>
    <xf numFmtId="38" fontId="14" fillId="0" borderId="22" xfId="74" applyNumberFormat="1" applyFont="1" applyBorder="1">
      <alignment/>
      <protection/>
    </xf>
    <xf numFmtId="38" fontId="14" fillId="0" borderId="22" xfId="74" applyNumberFormat="1" applyFont="1" applyFill="1" applyBorder="1">
      <alignment/>
      <protection/>
    </xf>
    <xf numFmtId="38" fontId="14" fillId="0" borderId="23" xfId="58" applyFont="1" applyFill="1" applyBorder="1" applyAlignment="1">
      <alignment/>
    </xf>
    <xf numFmtId="38" fontId="12" fillId="0" borderId="23" xfId="74" applyNumberFormat="1" applyFont="1" applyFill="1" applyBorder="1">
      <alignment/>
      <protection/>
    </xf>
    <xf numFmtId="38" fontId="14" fillId="0" borderId="23" xfId="58" applyFont="1" applyBorder="1" applyAlignment="1">
      <alignment/>
    </xf>
    <xf numFmtId="0" fontId="14" fillId="20" borderId="18" xfId="74" applyFont="1" applyFill="1" applyBorder="1" applyAlignment="1">
      <alignment horizontal="right"/>
      <protection/>
    </xf>
    <xf numFmtId="0" fontId="14" fillId="20" borderId="1" xfId="74" applyFont="1" applyFill="1" applyBorder="1">
      <alignment/>
      <protection/>
    </xf>
    <xf numFmtId="0" fontId="14" fillId="20" borderId="0" xfId="74" applyFont="1" applyFill="1" applyBorder="1">
      <alignment/>
      <protection/>
    </xf>
    <xf numFmtId="0" fontId="14" fillId="20" borderId="22" xfId="74" applyFont="1" applyFill="1" applyBorder="1" applyAlignment="1">
      <alignment horizontal="center"/>
      <protection/>
    </xf>
    <xf numFmtId="38" fontId="14" fillId="20" borderId="22" xfId="74" applyNumberFormat="1" applyFont="1" applyFill="1" applyBorder="1">
      <alignment/>
      <protection/>
    </xf>
    <xf numFmtId="38" fontId="14" fillId="20" borderId="22" xfId="58" applyFont="1" applyFill="1" applyBorder="1" applyAlignment="1">
      <alignment/>
    </xf>
    <xf numFmtId="0" fontId="14" fillId="20" borderId="17" xfId="74" applyFont="1" applyFill="1" applyBorder="1" applyAlignment="1">
      <alignment horizontal="right"/>
      <protection/>
    </xf>
    <xf numFmtId="0" fontId="14" fillId="20" borderId="24" xfId="74" applyFont="1" applyFill="1" applyBorder="1">
      <alignment/>
      <protection/>
    </xf>
    <xf numFmtId="0" fontId="14" fillId="20" borderId="13" xfId="74" applyFont="1" applyFill="1" applyBorder="1">
      <alignment/>
      <protection/>
    </xf>
    <xf numFmtId="0" fontId="14" fillId="20" borderId="23" xfId="74" applyFont="1" applyFill="1" applyBorder="1" applyAlignment="1">
      <alignment horizontal="center"/>
      <protection/>
    </xf>
    <xf numFmtId="38" fontId="14" fillId="20" borderId="23" xfId="74" applyNumberFormat="1" applyFont="1" applyFill="1" applyBorder="1">
      <alignment/>
      <protection/>
    </xf>
    <xf numFmtId="38" fontId="14" fillId="20" borderId="23" xfId="58" applyFont="1" applyFill="1" applyBorder="1" applyAlignment="1">
      <alignment/>
    </xf>
    <xf numFmtId="0" fontId="14" fillId="0" borderId="1" xfId="74" applyFont="1" applyBorder="1">
      <alignment/>
      <protection/>
    </xf>
    <xf numFmtId="0" fontId="14" fillId="0" borderId="0" xfId="74" applyFont="1" applyBorder="1">
      <alignment/>
      <protection/>
    </xf>
    <xf numFmtId="0" fontId="14" fillId="0" borderId="22" xfId="74" applyFont="1" applyBorder="1" applyAlignment="1">
      <alignment horizontal="center"/>
      <protection/>
    </xf>
    <xf numFmtId="0" fontId="14" fillId="0" borderId="24" xfId="74" applyFont="1" applyBorder="1">
      <alignment/>
      <protection/>
    </xf>
    <xf numFmtId="0" fontId="14" fillId="0" borderId="13" xfId="74" applyFont="1" applyBorder="1">
      <alignment/>
      <protection/>
    </xf>
    <xf numFmtId="0" fontId="14" fillId="0" borderId="23" xfId="74" applyFont="1" applyBorder="1" applyAlignment="1">
      <alignment horizontal="center"/>
      <protection/>
    </xf>
    <xf numFmtId="0" fontId="14" fillId="20" borderId="57" xfId="74" applyFont="1" applyFill="1" applyBorder="1">
      <alignment/>
      <protection/>
    </xf>
    <xf numFmtId="179" fontId="14" fillId="0" borderId="23" xfId="51" applyNumberFormat="1" applyFont="1" applyBorder="1" applyAlignment="1">
      <alignment/>
    </xf>
    <xf numFmtId="0" fontId="18" fillId="0" borderId="22" xfId="74" applyFont="1" applyBorder="1" applyAlignment="1">
      <alignment horizontal="right"/>
      <protection/>
    </xf>
    <xf numFmtId="0" fontId="14" fillId="0" borderId="22" xfId="74" applyFont="1" applyFill="1" applyBorder="1">
      <alignment/>
      <protection/>
    </xf>
    <xf numFmtId="0" fontId="14" fillId="0" borderId="57" xfId="74" applyFont="1" applyBorder="1">
      <alignment/>
      <protection/>
    </xf>
    <xf numFmtId="0" fontId="14" fillId="0" borderId="58" xfId="74" applyFont="1" applyBorder="1">
      <alignment/>
      <protection/>
    </xf>
    <xf numFmtId="0" fontId="14" fillId="0" borderId="58" xfId="74" applyFont="1" applyBorder="1" applyAlignment="1">
      <alignment horizontal="center"/>
      <protection/>
    </xf>
    <xf numFmtId="0" fontId="14" fillId="0" borderId="0" xfId="74" applyFont="1" applyBorder="1" applyAlignment="1">
      <alignment horizontal="center"/>
      <protection/>
    </xf>
    <xf numFmtId="0" fontId="14" fillId="0" borderId="22" xfId="74" applyFont="1" applyBorder="1">
      <alignment/>
      <protection/>
    </xf>
    <xf numFmtId="38" fontId="14" fillId="0" borderId="22" xfId="58" applyFont="1" applyBorder="1" applyAlignment="1">
      <alignment/>
    </xf>
    <xf numFmtId="0" fontId="14" fillId="0" borderId="13" xfId="74" applyFont="1" applyBorder="1" applyAlignment="1">
      <alignment horizontal="center"/>
      <protection/>
    </xf>
    <xf numFmtId="0" fontId="14" fillId="0" borderId="23" xfId="74" applyFont="1" applyBorder="1">
      <alignment/>
      <protection/>
    </xf>
    <xf numFmtId="0" fontId="14" fillId="0" borderId="23" xfId="74" applyFont="1" applyFill="1" applyBorder="1">
      <alignment/>
      <protection/>
    </xf>
    <xf numFmtId="38" fontId="14" fillId="0" borderId="0" xfId="58" applyFont="1" applyBorder="1" applyAlignment="1">
      <alignment/>
    </xf>
    <xf numFmtId="38" fontId="51" fillId="0" borderId="0" xfId="71" applyNumberFormat="1" applyFont="1" applyFill="1" applyAlignment="1">
      <alignment/>
      <protection/>
    </xf>
    <xf numFmtId="0" fontId="50" fillId="0" borderId="0" xfId="71">
      <alignment vertical="center"/>
      <protection/>
    </xf>
    <xf numFmtId="0" fontId="50" fillId="0" borderId="0" xfId="71" applyFill="1">
      <alignment vertical="center"/>
      <protection/>
    </xf>
    <xf numFmtId="0" fontId="54" fillId="0" borderId="0" xfId="71" applyFont="1" applyFill="1">
      <alignment vertical="center"/>
      <protection/>
    </xf>
    <xf numFmtId="186" fontId="55" fillId="0" borderId="0" xfId="58" applyNumberFormat="1" applyFont="1" applyAlignment="1">
      <alignment horizontal="center" vertical="center"/>
    </xf>
    <xf numFmtId="0" fontId="54" fillId="0" borderId="59" xfId="71" applyFont="1" applyFill="1" applyBorder="1" applyAlignment="1">
      <alignment horizontal="center" vertical="center"/>
      <protection/>
    </xf>
    <xf numFmtId="0" fontId="54" fillId="0" borderId="60" xfId="71" applyFont="1" applyFill="1" applyBorder="1" applyAlignment="1">
      <alignment horizontal="center" vertical="center"/>
      <protection/>
    </xf>
    <xf numFmtId="0" fontId="54" fillId="0" borderId="60" xfId="71" applyFont="1" applyFill="1" applyBorder="1" applyAlignment="1">
      <alignment horizontal="center" vertical="center" shrinkToFit="1"/>
      <protection/>
    </xf>
    <xf numFmtId="0" fontId="54" fillId="0" borderId="61" xfId="71" applyFont="1" applyFill="1" applyBorder="1" applyAlignment="1">
      <alignment horizontal="center" vertical="center"/>
      <protection/>
    </xf>
    <xf numFmtId="0" fontId="54" fillId="0" borderId="62" xfId="71" applyFont="1" applyFill="1" applyBorder="1" applyAlignment="1">
      <alignment horizontal="center" vertical="center"/>
      <protection/>
    </xf>
    <xf numFmtId="193" fontId="54" fillId="0" borderId="54" xfId="71" applyNumberFormat="1" applyFont="1" applyFill="1" applyBorder="1">
      <alignment vertical="center"/>
      <protection/>
    </xf>
    <xf numFmtId="193" fontId="54" fillId="0" borderId="63" xfId="71" applyNumberFormat="1" applyFont="1" applyFill="1" applyBorder="1">
      <alignment vertical="center"/>
      <protection/>
    </xf>
    <xf numFmtId="186" fontId="50" fillId="0" borderId="0" xfId="58" applyNumberFormat="1" applyFont="1" applyAlignment="1">
      <alignment vertical="center"/>
    </xf>
    <xf numFmtId="0" fontId="54" fillId="0" borderId="64" xfId="71" applyFont="1" applyFill="1" applyBorder="1" applyAlignment="1">
      <alignment horizontal="center" vertical="center"/>
      <protection/>
    </xf>
    <xf numFmtId="193" fontId="54" fillId="0" borderId="31" xfId="71" applyNumberFormat="1" applyFont="1" applyFill="1" applyBorder="1">
      <alignment vertical="center"/>
      <protection/>
    </xf>
    <xf numFmtId="193" fontId="54" fillId="0" borderId="46" xfId="71" applyNumberFormat="1" applyFont="1" applyFill="1" applyBorder="1">
      <alignment vertical="center"/>
      <protection/>
    </xf>
    <xf numFmtId="0" fontId="54" fillId="0" borderId="65" xfId="71" applyFont="1" applyFill="1" applyBorder="1" applyAlignment="1">
      <alignment horizontal="center" vertical="center"/>
      <protection/>
    </xf>
    <xf numFmtId="193" fontId="54" fillId="0" borderId="34" xfId="71" applyNumberFormat="1" applyFont="1" applyFill="1" applyBorder="1">
      <alignment vertical="center"/>
      <protection/>
    </xf>
    <xf numFmtId="193" fontId="54" fillId="0" borderId="66" xfId="71" applyNumberFormat="1" applyFont="1" applyFill="1" applyBorder="1">
      <alignment vertical="center"/>
      <protection/>
    </xf>
    <xf numFmtId="0" fontId="54" fillId="0" borderId="67" xfId="71" applyFont="1" applyFill="1" applyBorder="1" applyAlignment="1">
      <alignment horizontal="center" vertical="center"/>
      <protection/>
    </xf>
    <xf numFmtId="193" fontId="54" fillId="0" borderId="68" xfId="71" applyNumberFormat="1" applyFont="1" applyFill="1" applyBorder="1">
      <alignment vertical="center"/>
      <protection/>
    </xf>
    <xf numFmtId="193" fontId="54" fillId="0" borderId="69" xfId="71" applyNumberFormat="1" applyFont="1" applyFill="1" applyBorder="1">
      <alignment vertical="center"/>
      <protection/>
    </xf>
    <xf numFmtId="0" fontId="55" fillId="0" borderId="0" xfId="71" applyFont="1">
      <alignment vertical="center"/>
      <protection/>
    </xf>
    <xf numFmtId="0" fontId="54" fillId="0" borderId="0" xfId="71" applyFont="1" applyFill="1" applyBorder="1" applyAlignment="1">
      <alignment horizontal="center" vertical="center"/>
      <protection/>
    </xf>
    <xf numFmtId="193" fontId="54" fillId="0" borderId="0" xfId="71" applyNumberFormat="1" applyFont="1" applyFill="1" applyBorder="1">
      <alignment vertical="center"/>
      <protection/>
    </xf>
    <xf numFmtId="0" fontId="55" fillId="0" borderId="62" xfId="71" applyFont="1" applyFill="1" applyBorder="1" applyAlignment="1">
      <alignment horizontal="center" vertical="center" wrapText="1"/>
      <protection/>
    </xf>
    <xf numFmtId="193" fontId="54" fillId="0" borderId="54" xfId="71" applyNumberFormat="1" applyFont="1" applyFill="1" applyBorder="1" applyAlignment="1">
      <alignment horizontal="center" vertical="center"/>
      <protection/>
    </xf>
    <xf numFmtId="0" fontId="55" fillId="0" borderId="70" xfId="71" applyFont="1" applyFill="1" applyBorder="1" applyAlignment="1">
      <alignment horizontal="center" vertical="center" wrapText="1"/>
      <protection/>
    </xf>
    <xf numFmtId="193" fontId="54" fillId="0" borderId="27" xfId="71" applyNumberFormat="1" applyFont="1" applyFill="1" applyBorder="1">
      <alignment vertical="center"/>
      <protection/>
    </xf>
    <xf numFmtId="193" fontId="54" fillId="0" borderId="27" xfId="71" applyNumberFormat="1" applyFont="1" applyFill="1" applyBorder="1" applyAlignment="1">
      <alignment horizontal="center" vertical="center"/>
      <protection/>
    </xf>
    <xf numFmtId="193" fontId="54" fillId="0" borderId="71" xfId="71" applyNumberFormat="1" applyFont="1" applyFill="1" applyBorder="1">
      <alignment vertical="center"/>
      <protection/>
    </xf>
    <xf numFmtId="0" fontId="55" fillId="0" borderId="64" xfId="71" applyFont="1" applyFill="1" applyBorder="1" applyAlignment="1">
      <alignment horizontal="center" vertical="center" wrapText="1"/>
      <protection/>
    </xf>
    <xf numFmtId="193" fontId="54" fillId="0" borderId="31" xfId="71" applyNumberFormat="1" applyFont="1" applyFill="1" applyBorder="1" applyAlignment="1">
      <alignment horizontal="center" vertical="center"/>
      <protection/>
    </xf>
    <xf numFmtId="0" fontId="54" fillId="20" borderId="65" xfId="71" applyFont="1" applyFill="1" applyBorder="1" applyAlignment="1">
      <alignment horizontal="center" vertical="center" wrapText="1"/>
      <protection/>
    </xf>
    <xf numFmtId="193" fontId="54" fillId="20" borderId="34" xfId="71" applyNumberFormat="1" applyFont="1" applyFill="1" applyBorder="1">
      <alignment vertical="center"/>
      <protection/>
    </xf>
    <xf numFmtId="193" fontId="54" fillId="20" borderId="34" xfId="71" applyNumberFormat="1" applyFont="1" applyFill="1" applyBorder="1" applyAlignment="1">
      <alignment horizontal="center" vertical="center"/>
      <protection/>
    </xf>
    <xf numFmtId="193" fontId="54" fillId="20" borderId="66" xfId="71" applyNumberFormat="1" applyFont="1" applyFill="1" applyBorder="1">
      <alignment vertical="center"/>
      <protection/>
    </xf>
    <xf numFmtId="0" fontId="55" fillId="20" borderId="65" xfId="71" applyFont="1" applyFill="1" applyBorder="1" applyAlignment="1">
      <alignment horizontal="center" vertical="center" wrapText="1"/>
      <protection/>
    </xf>
    <xf numFmtId="193" fontId="54" fillId="20" borderId="17" xfId="71" applyNumberFormat="1" applyFont="1" applyFill="1" applyBorder="1">
      <alignment vertical="center"/>
      <protection/>
    </xf>
    <xf numFmtId="193" fontId="54" fillId="20" borderId="47" xfId="71" applyNumberFormat="1" applyFont="1" applyFill="1" applyBorder="1">
      <alignment vertical="center"/>
      <protection/>
    </xf>
    <xf numFmtId="193" fontId="54" fillId="0" borderId="18" xfId="71" applyNumberFormat="1" applyFont="1" applyFill="1" applyBorder="1">
      <alignment vertical="center"/>
      <protection/>
    </xf>
    <xf numFmtId="0" fontId="57" fillId="0" borderId="0" xfId="71" applyFont="1">
      <alignment vertical="center"/>
      <protection/>
    </xf>
    <xf numFmtId="38" fontId="0" fillId="0" borderId="15" xfId="0" applyNumberFormat="1" applyFont="1" applyBorder="1" applyAlignment="1">
      <alignment/>
    </xf>
    <xf numFmtId="181" fontId="37" fillId="22" borderId="17" xfId="0" applyNumberFormat="1" applyFont="1" applyFill="1" applyBorder="1" applyAlignment="1">
      <alignment/>
    </xf>
    <xf numFmtId="38" fontId="0" fillId="0" borderId="15" xfId="58" applyFont="1" applyFill="1" applyBorder="1" applyAlignment="1">
      <alignment/>
    </xf>
    <xf numFmtId="38" fontId="37" fillId="22" borderId="15" xfId="58" applyFont="1" applyFill="1" applyBorder="1" applyAlignment="1">
      <alignment/>
    </xf>
    <xf numFmtId="0" fontId="45" fillId="0" borderId="0" xfId="0" applyFont="1" applyAlignment="1">
      <alignment/>
    </xf>
    <xf numFmtId="0" fontId="0" fillId="0" borderId="15" xfId="0" applyFill="1" applyBorder="1" applyAlignment="1">
      <alignment/>
    </xf>
    <xf numFmtId="182" fontId="0" fillId="0" borderId="15" xfId="0" applyNumberFormat="1" applyFill="1" applyBorder="1" applyAlignment="1">
      <alignment/>
    </xf>
    <xf numFmtId="0" fontId="0" fillId="0" borderId="16" xfId="0" applyFill="1" applyBorder="1" applyAlignment="1">
      <alignment/>
    </xf>
    <xf numFmtId="181" fontId="0" fillId="0" borderId="17" xfId="0" applyNumberFormat="1" applyFill="1" applyBorder="1" applyAlignment="1">
      <alignment/>
    </xf>
    <xf numFmtId="182" fontId="0" fillId="0" borderId="15" xfId="0" applyNumberFormat="1" applyFont="1" applyFill="1" applyBorder="1" applyAlignment="1">
      <alignment/>
    </xf>
    <xf numFmtId="38" fontId="0" fillId="0" borderId="0" xfId="58" applyFont="1" applyAlignment="1">
      <alignment/>
    </xf>
    <xf numFmtId="0" fontId="15" fillId="0" borderId="0" xfId="74" applyFont="1">
      <alignment/>
      <protection/>
    </xf>
    <xf numFmtId="0" fontId="16" fillId="0" borderId="0" xfId="74" applyFont="1">
      <alignment/>
      <protection/>
    </xf>
    <xf numFmtId="0" fontId="14" fillId="0" borderId="0" xfId="74" applyFont="1" applyAlignment="1">
      <alignment horizontal="right"/>
      <protection/>
    </xf>
    <xf numFmtId="0" fontId="52" fillId="0" borderId="0" xfId="74" applyFont="1">
      <alignment/>
      <protection/>
    </xf>
    <xf numFmtId="0" fontId="18" fillId="0" borderId="0" xfId="74" applyFont="1">
      <alignment/>
      <protection/>
    </xf>
    <xf numFmtId="38" fontId="15" fillId="0" borderId="0" xfId="58" applyFont="1" applyAlignment="1">
      <alignment/>
    </xf>
    <xf numFmtId="38" fontId="16" fillId="0" borderId="55" xfId="58" applyFont="1" applyBorder="1" applyAlignment="1">
      <alignment/>
    </xf>
    <xf numFmtId="38" fontId="0" fillId="0" borderId="15" xfId="58" applyFont="1" applyBorder="1" applyAlignment="1">
      <alignment/>
    </xf>
    <xf numFmtId="38" fontId="0" fillId="0" borderId="16" xfId="58" applyFont="1" applyBorder="1" applyAlignment="1">
      <alignment/>
    </xf>
    <xf numFmtId="38" fontId="37" fillId="22" borderId="15" xfId="0" applyNumberFormat="1" applyFont="1" applyFill="1" applyBorder="1" applyAlignment="1">
      <alignment/>
    </xf>
    <xf numFmtId="180" fontId="14" fillId="0" borderId="18" xfId="58" applyNumberFormat="1" applyFont="1" applyFill="1" applyBorder="1" applyAlignment="1">
      <alignment vertical="center"/>
    </xf>
    <xf numFmtId="38" fontId="16" fillId="0" borderId="22" xfId="58" applyFont="1" applyBorder="1" applyAlignment="1">
      <alignment vertical="center"/>
    </xf>
    <xf numFmtId="38" fontId="16" fillId="0" borderId="34" xfId="58" applyFont="1" applyBorder="1" applyAlignment="1">
      <alignment horizontal="center" vertical="center"/>
    </xf>
    <xf numFmtId="180" fontId="14" fillId="0" borderId="34" xfId="58" applyNumberFormat="1" applyFont="1" applyFill="1" applyBorder="1" applyAlignment="1">
      <alignment vertical="center"/>
    </xf>
    <xf numFmtId="38" fontId="16" fillId="0" borderId="36" xfId="58" applyFont="1" applyBorder="1" applyAlignment="1">
      <alignment horizontal="center" vertical="center"/>
    </xf>
    <xf numFmtId="193" fontId="56" fillId="0" borderId="27" xfId="71" applyNumberFormat="1" applyFont="1" applyFill="1" applyBorder="1">
      <alignment vertical="center"/>
      <protection/>
    </xf>
    <xf numFmtId="193" fontId="54" fillId="0" borderId="0" xfId="71" applyNumberFormat="1" applyFont="1">
      <alignment vertical="center"/>
      <protection/>
    </xf>
    <xf numFmtId="193" fontId="54" fillId="0" borderId="16" xfId="71" applyNumberFormat="1" applyFont="1" applyFill="1" applyBorder="1">
      <alignment vertical="center"/>
      <protection/>
    </xf>
    <xf numFmtId="193" fontId="54" fillId="0" borderId="38" xfId="71" applyNumberFormat="1" applyFont="1" applyFill="1" applyBorder="1">
      <alignment vertical="center"/>
      <protection/>
    </xf>
    <xf numFmtId="0" fontId="0" fillId="0" borderId="15" xfId="0" applyFont="1" applyFill="1" applyBorder="1" applyAlignment="1">
      <alignment/>
    </xf>
    <xf numFmtId="182" fontId="0" fillId="0" borderId="15" xfId="0" applyNumberFormat="1" applyFont="1" applyFill="1" applyBorder="1" applyAlignment="1">
      <alignment/>
    </xf>
    <xf numFmtId="182" fontId="0" fillId="0" borderId="15" xfId="0" applyNumberFormat="1" applyFont="1" applyFill="1" applyBorder="1" applyAlignment="1">
      <alignment horizontal="right"/>
    </xf>
    <xf numFmtId="0" fontId="0" fillId="0" borderId="16" xfId="0" applyFont="1" applyFill="1" applyBorder="1" applyAlignment="1">
      <alignment/>
    </xf>
    <xf numFmtId="181" fontId="0" fillId="0" borderId="17" xfId="0" applyNumberFormat="1" applyFont="1" applyFill="1" applyBorder="1" applyAlignment="1">
      <alignment/>
    </xf>
    <xf numFmtId="38" fontId="0" fillId="0" borderId="15" xfId="0" applyNumberFormat="1" applyFont="1" applyFill="1" applyBorder="1" applyAlignment="1">
      <alignment/>
    </xf>
    <xf numFmtId="182" fontId="0" fillId="0" borderId="15" xfId="58" applyNumberFormat="1" applyFont="1" applyFill="1" applyBorder="1" applyAlignment="1">
      <alignment/>
    </xf>
    <xf numFmtId="38" fontId="0" fillId="0" borderId="15" xfId="58" applyFont="1" applyFill="1" applyBorder="1" applyAlignment="1">
      <alignment/>
    </xf>
    <xf numFmtId="38" fontId="0" fillId="0" borderId="15" xfId="0" applyNumberFormat="1" applyFont="1" applyFill="1" applyBorder="1" applyAlignment="1">
      <alignment/>
    </xf>
    <xf numFmtId="38" fontId="0" fillId="0" borderId="16" xfId="58" applyFont="1" applyFill="1" applyBorder="1" applyAlignment="1">
      <alignment/>
    </xf>
    <xf numFmtId="38" fontId="0" fillId="0" borderId="16" xfId="0" applyNumberFormat="1" applyFont="1" applyFill="1" applyBorder="1" applyAlignment="1">
      <alignment/>
    </xf>
    <xf numFmtId="182" fontId="0" fillId="0" borderId="16" xfId="58" applyNumberFormat="1" applyFont="1" applyFill="1" applyBorder="1" applyAlignment="1">
      <alignment/>
    </xf>
    <xf numFmtId="181" fontId="0" fillId="0" borderId="17" xfId="0" applyNumberFormat="1" applyFont="1" applyFill="1" applyBorder="1" applyAlignment="1">
      <alignment/>
    </xf>
    <xf numFmtId="182" fontId="0" fillId="0" borderId="17" xfId="0" applyNumberFormat="1" applyFont="1" applyFill="1" applyBorder="1" applyAlignment="1">
      <alignment/>
    </xf>
    <xf numFmtId="0" fontId="0" fillId="0" borderId="0" xfId="0" applyFont="1" applyFill="1" applyAlignment="1">
      <alignment/>
    </xf>
    <xf numFmtId="38" fontId="0" fillId="0" borderId="0" xfId="0" applyNumberFormat="1" applyFont="1" applyFill="1" applyAlignment="1">
      <alignment/>
    </xf>
    <xf numFmtId="0" fontId="0" fillId="0" borderId="0" xfId="0" applyFont="1" applyFill="1" applyAlignment="1">
      <alignment horizontal="right"/>
    </xf>
    <xf numFmtId="0" fontId="0" fillId="0" borderId="15" xfId="0" applyFont="1" applyFill="1" applyBorder="1" applyAlignment="1">
      <alignment horizontal="center"/>
    </xf>
    <xf numFmtId="38" fontId="0" fillId="0" borderId="15" xfId="58" applyFont="1" applyFill="1" applyBorder="1" applyAlignment="1">
      <alignment horizontal="right"/>
    </xf>
    <xf numFmtId="0" fontId="0" fillId="0" borderId="16" xfId="0" applyFont="1" applyFill="1" applyBorder="1" applyAlignment="1">
      <alignment horizontal="center"/>
    </xf>
    <xf numFmtId="0" fontId="0" fillId="0" borderId="16" xfId="0" applyFont="1" applyFill="1" applyBorder="1" applyAlignment="1">
      <alignment horizontal="center" vertical="top" wrapText="1"/>
    </xf>
    <xf numFmtId="0" fontId="0" fillId="0" borderId="18" xfId="0" applyFont="1" applyFill="1" applyBorder="1" applyAlignment="1">
      <alignment/>
    </xf>
    <xf numFmtId="0" fontId="0" fillId="0" borderId="14" xfId="0" applyFont="1" applyFill="1" applyBorder="1" applyAlignment="1">
      <alignment/>
    </xf>
    <xf numFmtId="193" fontId="0" fillId="0" borderId="15" xfId="58"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xf>
    <xf numFmtId="10" fontId="0" fillId="0" borderId="0" xfId="51" applyNumberFormat="1" applyFont="1" applyFill="1" applyAlignment="1">
      <alignment/>
    </xf>
    <xf numFmtId="0" fontId="0" fillId="0" borderId="0" xfId="0" applyFont="1" applyFill="1" applyAlignment="1">
      <alignment/>
    </xf>
    <xf numFmtId="191" fontId="0" fillId="0" borderId="0" xfId="51" applyNumberFormat="1" applyFont="1" applyFill="1" applyAlignment="1">
      <alignment/>
    </xf>
    <xf numFmtId="0" fontId="0" fillId="0" borderId="15" xfId="0" applyFont="1" applyFill="1" applyBorder="1" applyAlignment="1">
      <alignment/>
    </xf>
    <xf numFmtId="182" fontId="0" fillId="0" borderId="15" xfId="58" applyNumberFormat="1" applyFont="1" applyFill="1" applyBorder="1" applyAlignment="1">
      <alignment/>
    </xf>
    <xf numFmtId="182" fontId="0" fillId="0" borderId="15" xfId="58" applyNumberFormat="1" applyFont="1" applyFill="1" applyBorder="1" applyAlignment="1">
      <alignment/>
    </xf>
    <xf numFmtId="38" fontId="0" fillId="0" borderId="16" xfId="58" applyFont="1" applyFill="1" applyBorder="1" applyAlignment="1">
      <alignment/>
    </xf>
    <xf numFmtId="0" fontId="14" fillId="0" borderId="0" xfId="0" applyFont="1" applyFill="1" applyAlignment="1">
      <alignment/>
    </xf>
    <xf numFmtId="182" fontId="0" fillId="0" borderId="0" xfId="0" applyNumberFormat="1" applyFont="1" applyFill="1" applyAlignment="1">
      <alignment/>
    </xf>
    <xf numFmtId="38" fontId="0" fillId="0" borderId="0" xfId="58" applyFont="1" applyFill="1" applyAlignment="1">
      <alignment/>
    </xf>
    <xf numFmtId="0" fontId="0" fillId="0" borderId="15" xfId="0" applyFill="1" applyBorder="1" applyAlignment="1">
      <alignment horizontal="center"/>
    </xf>
    <xf numFmtId="0" fontId="58" fillId="0" borderId="15" xfId="0" applyFont="1" applyFill="1" applyBorder="1" applyAlignment="1">
      <alignment/>
    </xf>
    <xf numFmtId="180" fontId="58" fillId="0" borderId="15" xfId="58" applyNumberFormat="1" applyFont="1" applyFill="1" applyBorder="1" applyAlignment="1">
      <alignment/>
    </xf>
    <xf numFmtId="0" fontId="0" fillId="0" borderId="0" xfId="0" applyFill="1" applyAlignment="1">
      <alignment/>
    </xf>
    <xf numFmtId="0" fontId="89" fillId="0" borderId="0" xfId="0" applyFont="1" applyFill="1" applyAlignment="1">
      <alignment/>
    </xf>
    <xf numFmtId="38" fontId="0" fillId="0" borderId="0" xfId="58" applyFont="1" applyFill="1" applyAlignment="1">
      <alignment/>
    </xf>
    <xf numFmtId="182" fontId="47" fillId="0" borderId="0" xfId="0" applyNumberFormat="1" applyFont="1" applyFill="1" applyAlignment="1">
      <alignment/>
    </xf>
    <xf numFmtId="182" fontId="0" fillId="0" borderId="0" xfId="0" applyNumberFormat="1" applyFont="1" applyFill="1" applyAlignment="1">
      <alignment horizontal="center"/>
    </xf>
    <xf numFmtId="38" fontId="47" fillId="0" borderId="0" xfId="0" applyNumberFormat="1" applyFont="1" applyFill="1" applyAlignment="1">
      <alignment/>
    </xf>
    <xf numFmtId="196" fontId="0" fillId="0" borderId="0" xfId="0" applyNumberFormat="1" applyFont="1" applyFill="1" applyAlignment="1">
      <alignment/>
    </xf>
    <xf numFmtId="193" fontId="0" fillId="0" borderId="0" xfId="0" applyNumberFormat="1" applyFont="1" applyFill="1" applyAlignment="1">
      <alignment/>
    </xf>
    <xf numFmtId="0" fontId="0" fillId="0" borderId="18" xfId="0" applyFont="1" applyFill="1" applyBorder="1" applyAlignment="1">
      <alignment horizontal="center" vertical="top" wrapText="1"/>
    </xf>
    <xf numFmtId="0" fontId="0" fillId="0" borderId="35" xfId="0" applyFont="1" applyFill="1" applyBorder="1" applyAlignment="1">
      <alignment/>
    </xf>
    <xf numFmtId="0" fontId="0" fillId="0" borderId="18" xfId="0" applyFont="1" applyFill="1" applyBorder="1" applyAlignment="1">
      <alignment vertical="top"/>
    </xf>
    <xf numFmtId="0" fontId="0" fillId="0" borderId="16"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0" fillId="0" borderId="16" xfId="0" applyFont="1" applyFill="1" applyBorder="1" applyAlignment="1">
      <alignment vertical="top"/>
    </xf>
    <xf numFmtId="0" fontId="0" fillId="0" borderId="15" xfId="0" applyFill="1" applyBorder="1" applyAlignment="1">
      <alignment/>
    </xf>
    <xf numFmtId="0" fontId="0" fillId="0" borderId="16" xfId="0" applyFont="1" applyFill="1" applyBorder="1" applyAlignment="1">
      <alignment horizontal="left"/>
    </xf>
    <xf numFmtId="0" fontId="0" fillId="0" borderId="18" xfId="0" applyFont="1" applyFill="1" applyBorder="1" applyAlignment="1">
      <alignment horizontal="left"/>
    </xf>
    <xf numFmtId="0" fontId="0" fillId="0" borderId="17" xfId="0" applyFont="1" applyFill="1" applyBorder="1" applyAlignment="1">
      <alignment horizontal="left"/>
    </xf>
    <xf numFmtId="181" fontId="0" fillId="0" borderId="17" xfId="0" applyNumberFormat="1" applyFont="1" applyFill="1" applyBorder="1" applyAlignment="1">
      <alignment horizontal="center"/>
    </xf>
    <xf numFmtId="0" fontId="0" fillId="0" borderId="15" xfId="0" applyFill="1" applyBorder="1" applyAlignment="1">
      <alignment horizontal="right"/>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top" wrapText="1"/>
    </xf>
    <xf numFmtId="0" fontId="0" fillId="0" borderId="18"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top"/>
    </xf>
    <xf numFmtId="0" fontId="0" fillId="0" borderId="18" xfId="0" applyBorder="1" applyAlignment="1">
      <alignment/>
    </xf>
    <xf numFmtId="0" fontId="0" fillId="0" borderId="17" xfId="0" applyBorder="1" applyAlignment="1">
      <alignment/>
    </xf>
    <xf numFmtId="0" fontId="0" fillId="0" borderId="35" xfId="0" applyBorder="1" applyAlignment="1">
      <alignment/>
    </xf>
    <xf numFmtId="0" fontId="0" fillId="0" borderId="14" xfId="0" applyBorder="1" applyAlignment="1">
      <alignment/>
    </xf>
    <xf numFmtId="0" fontId="37" fillId="0" borderId="35" xfId="0" applyFont="1" applyBorder="1" applyAlignment="1">
      <alignment/>
    </xf>
    <xf numFmtId="0" fontId="37" fillId="0" borderId="14" xfId="0" applyFont="1" applyBorder="1" applyAlignment="1">
      <alignment/>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wrapText="1"/>
    </xf>
    <xf numFmtId="0" fontId="0" fillId="0" borderId="3" xfId="0" applyBorder="1" applyAlignment="1">
      <alignment horizontal="center" wrapText="1"/>
    </xf>
    <xf numFmtId="0" fontId="0" fillId="0" borderId="14" xfId="0" applyBorder="1" applyAlignment="1">
      <alignment horizontal="center" wrapText="1"/>
    </xf>
    <xf numFmtId="38" fontId="14" fillId="0" borderId="24" xfId="58" applyFont="1" applyBorder="1" applyAlignment="1">
      <alignment horizontal="center" vertical="center"/>
    </xf>
    <xf numFmtId="38" fontId="14" fillId="0" borderId="23" xfId="58" applyFont="1" applyBorder="1" applyAlignment="1">
      <alignment horizontal="center" vertical="center"/>
    </xf>
    <xf numFmtId="38" fontId="14" fillId="0" borderId="35" xfId="58" applyFont="1" applyBorder="1" applyAlignment="1">
      <alignment horizontal="left" vertical="center"/>
    </xf>
    <xf numFmtId="38" fontId="14" fillId="0" borderId="3" xfId="58" applyFont="1" applyBorder="1" applyAlignment="1">
      <alignment horizontal="left" vertical="center"/>
    </xf>
    <xf numFmtId="0" fontId="11" fillId="0" borderId="15" xfId="72" applyFont="1" applyBorder="1" applyAlignment="1">
      <alignment horizontal="center"/>
      <protection/>
    </xf>
    <xf numFmtId="0" fontId="11" fillId="0" borderId="15" xfId="72" applyBorder="1" applyAlignment="1">
      <alignment horizontal="center"/>
      <protection/>
    </xf>
    <xf numFmtId="0" fontId="11" fillId="0" borderId="35" xfId="72" applyFont="1" applyBorder="1" applyAlignment="1">
      <alignment horizontal="center" shrinkToFit="1"/>
      <protection/>
    </xf>
    <xf numFmtId="0" fontId="11" fillId="0" borderId="14" xfId="72" applyBorder="1" applyAlignment="1">
      <alignment horizontal="center" shrinkToFit="1"/>
      <protection/>
    </xf>
    <xf numFmtId="0" fontId="11" fillId="0" borderId="0" xfId="72" applyAlignment="1">
      <alignment horizontal="left" shrinkToFit="1"/>
      <protection/>
    </xf>
    <xf numFmtId="0" fontId="11" fillId="0" borderId="35" xfId="72" applyFill="1" applyBorder="1" applyAlignment="1">
      <alignment horizontal="center"/>
      <protection/>
    </xf>
    <xf numFmtId="0" fontId="11" fillId="0" borderId="14" xfId="72" applyFill="1" applyBorder="1" applyAlignment="1">
      <alignment horizontal="center"/>
      <protection/>
    </xf>
    <xf numFmtId="0" fontId="24" fillId="0" borderId="35" xfId="72" applyFont="1" applyBorder="1" applyAlignment="1">
      <alignment horizontal="left" vertical="center"/>
      <protection/>
    </xf>
    <xf numFmtId="0" fontId="24" fillId="0" borderId="14" xfId="72" applyFont="1" applyBorder="1" applyAlignment="1">
      <alignment horizontal="left" vertical="center"/>
      <protection/>
    </xf>
    <xf numFmtId="0" fontId="11" fillId="0" borderId="15" xfId="72" applyBorder="1" applyAlignment="1">
      <alignment horizontal="center" vertical="center"/>
      <protection/>
    </xf>
    <xf numFmtId="0" fontId="11" fillId="0" borderId="0" xfId="72" applyAlignment="1">
      <alignment horizontal="center"/>
      <protection/>
    </xf>
    <xf numFmtId="0" fontId="11" fillId="0" borderId="72" xfId="72" applyBorder="1" applyAlignment="1">
      <alignment horizontal="center"/>
      <protection/>
    </xf>
    <xf numFmtId="0" fontId="11" fillId="0" borderId="0" xfId="72" applyAlignment="1">
      <alignment horizontal="left" wrapText="1"/>
      <protection/>
    </xf>
    <xf numFmtId="0" fontId="11" fillId="0" borderId="1" xfId="72" applyBorder="1" applyAlignment="1">
      <alignment horizontal="center" shrinkToFit="1"/>
      <protection/>
    </xf>
    <xf numFmtId="0" fontId="11" fillId="0" borderId="0" xfId="72" applyBorder="1" applyAlignment="1">
      <alignment horizontal="center" shrinkToFit="1"/>
      <protection/>
    </xf>
    <xf numFmtId="0" fontId="11" fillId="0" borderId="24" xfId="72" applyBorder="1" applyAlignment="1">
      <alignment horizontal="center"/>
      <protection/>
    </xf>
    <xf numFmtId="0" fontId="11" fillId="0" borderId="13" xfId="72" applyBorder="1" applyAlignment="1">
      <alignment horizontal="center"/>
      <protection/>
    </xf>
    <xf numFmtId="0" fontId="11" fillId="0" borderId="0" xfId="72" applyBorder="1" applyAlignment="1">
      <alignment horizontal="center"/>
      <protection/>
    </xf>
    <xf numFmtId="0" fontId="0" fillId="0" borderId="16"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35" xfId="0" applyFont="1" applyFill="1" applyBorder="1" applyAlignment="1">
      <alignment/>
    </xf>
    <xf numFmtId="0" fontId="0" fillId="0" borderId="14" xfId="0" applyFont="1" applyFill="1" applyBorder="1" applyAlignment="1">
      <alignment/>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wrapText="1"/>
    </xf>
    <xf numFmtId="0" fontId="0" fillId="0" borderId="14" xfId="0" applyFont="1" applyFill="1" applyBorder="1" applyAlignment="1">
      <alignment horizontal="center" wrapText="1"/>
    </xf>
    <xf numFmtId="0" fontId="0" fillId="0" borderId="16" xfId="0" applyFont="1" applyFill="1" applyBorder="1" applyAlignment="1">
      <alignment horizontal="center" vertical="center" wrapText="1"/>
    </xf>
    <xf numFmtId="0" fontId="0" fillId="0" borderId="18" xfId="0" applyBorder="1" applyAlignment="1">
      <alignment vertical="center"/>
    </xf>
    <xf numFmtId="0" fontId="0" fillId="0" borderId="17" xfId="0" applyBorder="1" applyAlignment="1">
      <alignment vertical="center"/>
    </xf>
    <xf numFmtId="0" fontId="0" fillId="0" borderId="18" xfId="0" applyBorder="1" applyAlignment="1">
      <alignment vertical="top"/>
    </xf>
    <xf numFmtId="0" fontId="0" fillId="0" borderId="17" xfId="0" applyBorder="1" applyAlignment="1">
      <alignment vertical="top"/>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7" xfId="0" applyFill="1" applyBorder="1" applyAlignment="1">
      <alignment horizontal="center" vertical="center" wrapText="1"/>
    </xf>
    <xf numFmtId="0" fontId="0" fillId="0" borderId="3" xfId="0" applyFont="1" applyFill="1" applyBorder="1" applyAlignment="1">
      <alignment horizontal="center" wrapText="1"/>
    </xf>
    <xf numFmtId="0" fontId="0" fillId="0" borderId="35" xfId="0" applyFill="1" applyBorder="1" applyAlignment="1">
      <alignment horizontal="center" wrapTex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ELL" xfId="34"/>
    <cellStyle name="Header1" xfId="35"/>
    <cellStyle name="Header2" xfId="36"/>
    <cellStyle name="Normal_#18-Internet" xfId="37"/>
    <cellStyle name="NotApplicable" xfId="38"/>
    <cellStyle name="ProblemFunc" xfId="39"/>
    <cellStyle name="TableBody" xfId="40"/>
    <cellStyle name="TextEntry"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経費案分計算書（2工区）" xfId="71"/>
    <cellStyle name="標準_01-1工事内訳24年度工事内訳書（御手水、黒田）_改" xfId="72"/>
    <cellStyle name="標準_経費計算(2工区)_01-1工事内訳24年度工事内訳書（御手水、黒田）_改" xfId="73"/>
    <cellStyle name="標準_参考_概算事業費の集計_2013-11-18時点" xfId="74"/>
    <cellStyle name="標準_事業計画_2012-10-01修正_cut案1" xfId="75"/>
    <cellStyle name="標準_設計書（長坂）４区間" xfId="76"/>
    <cellStyle name="標準Ａ" xfId="77"/>
    <cellStyle name="Followed Hyperlink" xfId="78"/>
    <cellStyle name="表題" xfId="79"/>
    <cellStyle name="表頭" xfId="80"/>
    <cellStyle name="未定義"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809625</xdr:colOff>
      <xdr:row>63</xdr:row>
      <xdr:rowOff>76200</xdr:rowOff>
    </xdr:from>
    <xdr:to>
      <xdr:col>22</xdr:col>
      <xdr:colOff>771525</xdr:colOff>
      <xdr:row>80</xdr:row>
      <xdr:rowOff>152400</xdr:rowOff>
    </xdr:to>
    <xdr:pic>
      <xdr:nvPicPr>
        <xdr:cNvPr id="1" name="Picture 3"/>
        <xdr:cNvPicPr preferRelativeResize="1">
          <a:picLocks noChangeAspect="1"/>
        </xdr:cNvPicPr>
      </xdr:nvPicPr>
      <xdr:blipFill>
        <a:blip r:embed="rId1"/>
        <a:srcRect l="44921" t="45117" r="13203" b="24316"/>
        <a:stretch>
          <a:fillRect/>
        </a:stretch>
      </xdr:blipFill>
      <xdr:spPr>
        <a:xfrm>
          <a:off x="14116050" y="10944225"/>
          <a:ext cx="6362700" cy="31527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1&#21942;&#26989;&#35211;&#31309;&#12471;&#12473;&#12486;&#12512;\20&#35211;&#31309;&#23455;&#32318;\03&#38263;&#23822;&#30476;\&#37857;&#65288;&#20061;&#12289;&#38263;&#12289;&#20304;&#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koge.local\&#24314;&#35373;&#35506;\&#27010;&#31639;&#24037;&#20107;&#36027;\&#9679;&#27010;&#31639;&#36039;&#26009;_&#19978;&#27611;&#30010;_H27&#21336;&#20385;_2014-10-30&#29256;_&#20840;&#24037;&#213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9679;&#27010;&#31639;&#36039;&#26009;_&#19978;&#27611;&#30010;_H27&#21336;&#20385;_2014-10-30&#29256;_&#20840;&#24037;&#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oge.local\&#24314;&#35373;&#35506;\01&#26989;&#21209;\&#9675;20120189&#19978;&#27611;&#30010;&#22793;&#26356;&#35469;&#21487;\&#9679;&#35469;&#21487;&#30003;&#35531;&#26360;\002&#20107;&#26989;&#35336;&#30011;\&#9679;&#36001;&#25919;&#35336;&#30011;_&#19978;&#27611;&#30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c\c\Book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oge.local\&#24314;&#35373;&#35506;\01&#26989;&#21209;\&#9675;20120189&#19978;&#27611;&#30010;&#22793;&#26356;&#35469;&#21487;\&#9679;&#35469;&#21487;&#30003;&#35531;&#26360;\002&#20107;&#26989;&#35336;&#30011;\&#20107;&#26989;&#35336;&#30011;_2012-10-01&#20462;&#27491;_cut&#26696;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oge.local\&#24314;&#35373;&#35506;\01&#26989;&#21209;\&#9675;20120189&#19978;&#27611;&#30010;&#22793;&#26356;&#35469;&#21487;\&#9679;&#35469;&#21487;&#30003;&#35531;&#26360;\002&#20107;&#26989;&#35336;&#30011;\&#20107;&#26989;&#35336;&#30011;_2012-09-25&#24310;&#38263;&#20462;&#2749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SAHI-SV\Share\&#21069;&#24029;\&#35914;&#27941;&#30010;(15&#24180;&#24230;)\&#25968;&#37327;&#35336;&#31639;\3&#24037;&#21306;&#25968;&#37327;&#12288;&#12288;&#65380;&#35373;&#35336;&#26360;\&#65436;&#65392;&#65420;&#65439;&#65435;&#34920;&#35336;&#31639;\&#26411;&#30410;\&#26032;&#38283;&#22243;&#22320;\&#26032;&#38283;&#35373;&#35336;&#26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oge.local\&#24314;&#35373;&#35506;\01&#26989;&#21209;\&#9675;20120187&#12415;&#12420;&#12371;&#30010;_&#24481;&#25163;&#27700;&#65297;&#24037;&#21306;&#35373;&#35336;\01&#21463;&#38936;&#36039;&#26009;\2012-10-24&#35576;&#32076;&#36027;&#12398;&#20381;&#38972;\&#20132;&#20184;&#30003;&#35531;&#26178;&#35576;&#32076;&#36027;&#31561;&#31639;&#23450;&#30906;&#35469;&#27096;&#24335;(&#65320;&#65298;&#65301;&#27096;&#2433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koge.local\&#24314;&#35373;&#35506;\01&#26989;&#21209;\&#9633;20130287&#19978;&#27611;&#31777;&#26131;&#27700;&#36947;&#25313;&#24373;&#21306;&#22495;&#23455;&#26045;&#35373;&#35336;&#26989;&#21209;&#22996;&#35351;\03-1&#21508;&#31278;&#26908;&#35342;\&#9679;&#32076;&#36027;&#35336;&#31639;\&#35576;&#32076;&#36027;&#12398;&#19968;&#35239;_&#19978;&#27611;&#30010;_2013-11-01&#26178;&#2885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oge.local\&#24314;&#35373;&#35506;\&#35036;&#21161;&#30003;&#35531;&#29992;&#12398;&#22259;&#38754;\00_H27&#35036;&#21161;&#30003;&#35531;&#26360;&#39006;\&#27010;&#31639;&#24037;&#20107;&#36027;_2014.09.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見積書（九州）"/>
      <sheetName val="見積書（鏡） (佐賀)"/>
      <sheetName val="見積書（鏡） (長崎)"/>
      <sheetName val="見積書（鏡） (長崎市)"/>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諸経費_採用"/>
      <sheetName val="直工の集計"/>
      <sheetName val="　１工区→"/>
      <sheetName val="入力1"/>
      <sheetName val="確認1"/>
      <sheetName val="共1"/>
      <sheetName val="現1"/>
      <sheetName val="般1"/>
      <sheetName val="　２工区→"/>
      <sheetName val="入力2"/>
      <sheetName val="確認2"/>
      <sheetName val="共2"/>
      <sheetName val="現2"/>
      <sheetName val="般2"/>
      <sheetName val="　３工区→"/>
      <sheetName val="入力3"/>
      <sheetName val="確認3"/>
      <sheetName val="共3"/>
      <sheetName val="現3"/>
      <sheetName val="般3"/>
      <sheetName val="　４工区→"/>
      <sheetName val="入力4"/>
      <sheetName val="確認4"/>
      <sheetName val="共4"/>
      <sheetName val="現4"/>
      <sheetName val="般4"/>
      <sheetName val="　５工区→"/>
      <sheetName val="入力5"/>
      <sheetName val="確認5"/>
      <sheetName val="共5"/>
      <sheetName val="現5"/>
      <sheetName val="般5"/>
    </sheetNames>
    <sheetDataSet>
      <sheetData sheetId="0">
        <row r="20">
          <cell r="C20">
            <v>19544000</v>
          </cell>
          <cell r="D20">
            <v>3055983</v>
          </cell>
          <cell r="F20">
            <v>3671383</v>
          </cell>
          <cell r="H20">
            <v>3272046</v>
          </cell>
          <cell r="I20">
            <v>29543412</v>
          </cell>
        </row>
        <row r="21">
          <cell r="C21">
            <v>19661000</v>
          </cell>
          <cell r="D21">
            <v>3262375</v>
          </cell>
          <cell r="F21">
            <v>3772906</v>
          </cell>
          <cell r="H21">
            <v>3307862</v>
          </cell>
          <cell r="I21">
            <v>30004143</v>
          </cell>
        </row>
        <row r="22">
          <cell r="C22">
            <v>21376000</v>
          </cell>
          <cell r="D22">
            <v>3523254</v>
          </cell>
          <cell r="F22">
            <v>4023815</v>
          </cell>
          <cell r="H22">
            <v>3541657</v>
          </cell>
          <cell r="I22">
            <v>32464726</v>
          </cell>
        </row>
        <row r="23">
          <cell r="C23">
            <v>23405220</v>
          </cell>
          <cell r="D23">
            <v>3614124</v>
          </cell>
          <cell r="F23">
            <v>4410685</v>
          </cell>
          <cell r="H23">
            <v>3868009</v>
          </cell>
          <cell r="I23">
            <v>35298038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諸経費_採用"/>
      <sheetName val="直工の集計"/>
      <sheetName val="　１工区→"/>
      <sheetName val="入力1"/>
      <sheetName val="確認1"/>
      <sheetName val="共1"/>
      <sheetName val="現1"/>
      <sheetName val="般1"/>
      <sheetName val="　２工区→"/>
      <sheetName val="入力2"/>
      <sheetName val="確認2"/>
      <sheetName val="共2"/>
      <sheetName val="現2"/>
      <sheetName val="般2"/>
      <sheetName val="　３工区→"/>
      <sheetName val="入力3"/>
      <sheetName val="確認3"/>
      <sheetName val="共3"/>
      <sheetName val="現3"/>
      <sheetName val="般3"/>
      <sheetName val="　４工区→"/>
      <sheetName val="入力4"/>
      <sheetName val="確認4"/>
      <sheetName val="共4"/>
      <sheetName val="現4"/>
      <sheetName val="般4"/>
      <sheetName val="　５工区→"/>
      <sheetName val="入力5"/>
      <sheetName val="確認5"/>
      <sheetName val="共5"/>
      <sheetName val="現5"/>
      <sheetName val="般5"/>
    </sheetNames>
    <sheetDataSet>
      <sheetData sheetId="0">
        <row r="31">
          <cell r="D31">
            <v>398416</v>
          </cell>
          <cell r="F31">
            <v>478647</v>
          </cell>
          <cell r="H31">
            <v>426585</v>
          </cell>
        </row>
        <row r="32">
          <cell r="D32">
            <v>180601</v>
          </cell>
          <cell r="F32">
            <v>216969</v>
          </cell>
          <cell r="H32">
            <v>193369</v>
          </cell>
        </row>
        <row r="34">
          <cell r="D34">
            <v>287667</v>
          </cell>
          <cell r="F34">
            <v>323501</v>
          </cell>
          <cell r="H34">
            <v>283447</v>
          </cell>
        </row>
        <row r="35">
          <cell r="D35">
            <v>66478</v>
          </cell>
          <cell r="F35">
            <v>74759</v>
          </cell>
          <cell r="H35">
            <v>65502</v>
          </cell>
        </row>
        <row r="38">
          <cell r="D38">
            <v>242291</v>
          </cell>
          <cell r="F38">
            <v>276713</v>
          </cell>
          <cell r="H38">
            <v>243555</v>
          </cell>
        </row>
        <row r="39">
          <cell r="D39">
            <v>63457</v>
          </cell>
          <cell r="F39">
            <v>72472</v>
          </cell>
          <cell r="H39">
            <v>63788</v>
          </cell>
        </row>
        <row r="41">
          <cell r="D41">
            <v>31284</v>
          </cell>
          <cell r="F41">
            <v>37284</v>
          </cell>
          <cell r="H41">
            <v>32698</v>
          </cell>
        </row>
        <row r="42">
          <cell r="D42">
            <v>122903</v>
          </cell>
          <cell r="F42">
            <v>146473</v>
          </cell>
          <cell r="H42">
            <v>128457</v>
          </cell>
        </row>
      </sheetData>
      <sheetData sheetId="1">
        <row r="9">
          <cell r="F9">
            <v>2548000</v>
          </cell>
        </row>
        <row r="10">
          <cell r="F10">
            <v>1155000</v>
          </cell>
        </row>
        <row r="14">
          <cell r="F14">
            <v>1666000</v>
          </cell>
        </row>
        <row r="15">
          <cell r="F15">
            <v>385000</v>
          </cell>
        </row>
        <row r="20">
          <cell r="F20">
            <v>1470000</v>
          </cell>
        </row>
        <row r="21">
          <cell r="F21">
            <v>385000</v>
          </cell>
        </row>
        <row r="25">
          <cell r="F25">
            <v>196000</v>
          </cell>
        </row>
        <row r="26">
          <cell r="F26">
            <v>770000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台帳10"/>
      <sheetName val="台帳11 "/>
      <sheetName val="●経常収支"/>
      <sheetName val="１概算事業費"/>
      <sheetName val="２水量表"/>
      <sheetName val="３資本的収入と４資本的支出"/>
      <sheetName val="５．収益的収入"/>
      <sheetName val="６．収益的支出"/>
      <sheetName val="７．_償還表"/>
      <sheetName val="●_料金根拠"/>
      <sheetName val="★ここまで★"/>
      <sheetName val="△料金根拠"/>
      <sheetName val="経費明細22年"/>
      <sheetName val="（上水+統合簡水）償還計画表"/>
      <sheetName val="政府計算"/>
      <sheetName val="公庫計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料金根拠"/>
      <sheetName val="減価償却"/>
      <sheetName val="経常収支"/>
      <sheetName val="Book1"/>
      <sheetName val="工事財源（２）"/>
      <sheetName val="資本収支"/>
      <sheetName val="料金表紙"/>
      <sheetName val="Sheet6"/>
      <sheetName val="Sheet7"/>
      <sheetName val="Sheet8"/>
      <sheetName val="Sheet9"/>
      <sheetName val="Sheet10"/>
      <sheetName val="Sheet11"/>
      <sheetName val="Sheet12"/>
      <sheetName val="Sheet13"/>
      <sheetName val="Sheet14"/>
      <sheetName val="Sheet15"/>
      <sheetName val="Sheet16"/>
      <sheetName val="ｹｰｽ設定"/>
      <sheetName val="4.大根坂処理区域"/>
      <sheetName val="6.板の浦処理区域"/>
      <sheetName val="5.的山処理区域"/>
      <sheetName val="#REF"/>
      <sheetName val="工事財源（１）"/>
      <sheetName val="各処理区域の組み合わせ"/>
      <sheetName val="(7)前平・西宇戸　管渠布設工事費 "/>
      <sheetName val="(4)大根坂　管渠布設工事費"/>
      <sheetName val="(5)的山　管渠布設工事費"/>
      <sheetName val="(7)前平・西宇戸　汚水処理場築造工事費"/>
      <sheetName val="(4)大根坂　汚水処理場築造工事費"/>
      <sheetName val="(5)的山　汚水処理場築造工事費"/>
      <sheetName val="(6)板の浦　浄化槽設置工事費 "/>
      <sheetName val="経費明細"/>
      <sheetName val="水量表"/>
      <sheetName val="工事財源"/>
      <sheetName val="損益収入"/>
      <sheetName val="6月分"/>
      <sheetName val="1月分"/>
      <sheetName val="2月分"/>
      <sheetName val="3月分"/>
      <sheetName val="4月分"/>
      <sheetName val="5月分"/>
      <sheetName val="7月分"/>
      <sheetName val="8月分"/>
      <sheetName val="9月分"/>
      <sheetName val="10月分"/>
      <sheetName val="11月分"/>
      <sheetName val="12月分"/>
      <sheetName val="財源内訳"/>
      <sheetName val="×料金根拠"/>
      <sheetName val="総集計表"/>
      <sheetName val="現行企業債"/>
      <sheetName val="■償却率■"/>
      <sheetName val="収益支出"/>
      <sheetName val="過去構造"/>
    </sheetNames>
    <definedNames>
      <definedName name="タイトル入力"/>
      <definedName name="デｰタ数の変更"/>
      <definedName name="採用式決定"/>
      <definedName name="初期化"/>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延長集計と調査費按分"/>
      <sheetName val="単価"/>
      <sheetName val="●全ﾎﾟﾘ"/>
      <sheetName val="●ﾎﾟﾘ+NS"/>
      <sheetName val="測量6600"/>
      <sheetName val="設計6600"/>
      <sheetName val="測量3850"/>
      <sheetName val="開削3850"/>
    </sheetNames>
    <sheetDataSet>
      <sheetData sheetId="0">
        <row r="7">
          <cell r="M7">
            <v>5910</v>
          </cell>
          <cell r="R7">
            <v>670</v>
          </cell>
          <cell r="S7">
            <v>280</v>
          </cell>
        </row>
        <row r="8">
          <cell r="M8">
            <v>11240</v>
          </cell>
          <cell r="Q8">
            <v>1170</v>
          </cell>
          <cell r="R8">
            <v>2040</v>
          </cell>
          <cell r="S8">
            <v>570</v>
          </cell>
        </row>
        <row r="9">
          <cell r="M9">
            <v>3940</v>
          </cell>
          <cell r="Q9">
            <v>680</v>
          </cell>
          <cell r="R9">
            <v>810</v>
          </cell>
          <cell r="S9">
            <v>380</v>
          </cell>
        </row>
        <row r="10">
          <cell r="M10">
            <v>11450</v>
          </cell>
        </row>
      </sheetData>
      <sheetData sheetId="1">
        <row r="7">
          <cell r="F7">
            <v>17</v>
          </cell>
        </row>
        <row r="8">
          <cell r="F8">
            <v>19</v>
          </cell>
        </row>
        <row r="9">
          <cell r="F9">
            <v>22.3</v>
          </cell>
        </row>
        <row r="10">
          <cell r="F10">
            <v>30.6</v>
          </cell>
        </row>
        <row r="12">
          <cell r="F12">
            <v>150</v>
          </cell>
        </row>
        <row r="13">
          <cell r="F13">
            <v>600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延長集計と調査費按分"/>
      <sheetName val="単価"/>
      <sheetName val="●全ﾎﾟﾘ"/>
      <sheetName val="●ﾎﾟﾘ+NS"/>
      <sheetName val="測量7510"/>
      <sheetName val="設計7510"/>
      <sheetName val="測量4180"/>
      <sheetName val="開削4180"/>
    </sheetNames>
    <sheetDataSet>
      <sheetData sheetId="2">
        <row r="51">
          <cell r="I51">
            <v>289994</v>
          </cell>
        </row>
        <row r="58">
          <cell r="I58">
            <v>319840.22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
      <sheetName val="屋外附帯"/>
      <sheetName val="総括_建築"/>
      <sheetName val="代価_建築"/>
      <sheetName val="総括_外構"/>
      <sheetName val="代価_外構"/>
      <sheetName val="見積比較"/>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諸経費項目入力表"/>
      <sheetName val="諸経費確認表"/>
      <sheetName val="共通仮設費率決定"/>
      <sheetName val="現場管理費率決定"/>
      <sheetName val="一般管理費率決定"/>
      <sheetName val="Sheet3"/>
    </sheetNames>
    <sheetDataSet>
      <sheetData sheetId="2">
        <row r="5">
          <cell r="B5" t="str">
            <v>1000万以下</v>
          </cell>
          <cell r="C5" t="str">
            <v>1000万を超え20億円以下</v>
          </cell>
          <cell r="D5" t="str">
            <v>20億円を超えるもの</v>
          </cell>
        </row>
        <row r="6">
          <cell r="A6" t="str">
            <v>開削工事及び小口径推進工事</v>
          </cell>
        </row>
        <row r="7">
          <cell r="A7" t="str">
            <v>シールド工事及び推進工事</v>
          </cell>
        </row>
        <row r="8">
          <cell r="A8" t="str">
            <v>構造物工事(浄水場等)</v>
          </cell>
        </row>
      </sheetData>
      <sheetData sheetId="3">
        <row r="5">
          <cell r="B5" t="str">
            <v>1000万以下</v>
          </cell>
          <cell r="C5" t="str">
            <v>1000万を超え20億円以下</v>
          </cell>
          <cell r="D5" t="str">
            <v>20億円を超えるもの</v>
          </cell>
        </row>
        <row r="6">
          <cell r="A6" t="str">
            <v>開削工事及び小口径推進工事</v>
          </cell>
        </row>
        <row r="7">
          <cell r="A7" t="str">
            <v>シールド工事及び推進工事</v>
          </cell>
        </row>
        <row r="8">
          <cell r="A8" t="str">
            <v>構造物工事(浄水場等)</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諸経費_採用"/>
      <sheetName val="直工の集計"/>
      <sheetName val="参考→"/>
      <sheetName val="入力"/>
      <sheetName val="確認"/>
      <sheetName val="共"/>
      <sheetName val="現"/>
      <sheetName val="般"/>
      <sheetName val="　１工区→"/>
      <sheetName val="入力1"/>
      <sheetName val="確認1"/>
      <sheetName val="共1"/>
      <sheetName val="現1"/>
      <sheetName val="般1"/>
      <sheetName val="　２工区→"/>
      <sheetName val="入力2"/>
      <sheetName val="確認2"/>
      <sheetName val="共2"/>
      <sheetName val="現2"/>
      <sheetName val="般2"/>
      <sheetName val="　３工区→"/>
      <sheetName val="入力3"/>
      <sheetName val="確認3"/>
      <sheetName val="共3"/>
      <sheetName val="現3"/>
      <sheetName val="般3"/>
      <sheetName val="　４工区→"/>
      <sheetName val="入力4"/>
      <sheetName val="確認4"/>
      <sheetName val="共4"/>
      <sheetName val="現4"/>
      <sheetName val="般4"/>
      <sheetName val="　４b工区→"/>
      <sheetName val="入力4b"/>
      <sheetName val="確認4b"/>
      <sheetName val="共4b"/>
      <sheetName val="現4b"/>
      <sheetName val="般4b"/>
    </sheetNames>
    <sheetDataSet>
      <sheetData sheetId="3">
        <row r="55">
          <cell r="C55">
            <v>14801000</v>
          </cell>
        </row>
        <row r="56">
          <cell r="C56">
            <v>19194000</v>
          </cell>
        </row>
        <row r="57">
          <cell r="C57">
            <v>15977000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変更全体"/>
      <sheetName val="変更工区"/>
      <sheetName val="全体"/>
      <sheetName val="工区-1"/>
      <sheetName val="H26,発注管路延長"/>
      <sheetName val="H27,発注管路延長"/>
      <sheetName val="Sheet3"/>
    </sheetNames>
    <sheetDataSet>
      <sheetData sheetId="2">
        <row r="5">
          <cell r="D5">
            <v>956.45</v>
          </cell>
        </row>
        <row r="6">
          <cell r="D6">
            <v>1527.6200000000001</v>
          </cell>
        </row>
        <row r="7">
          <cell r="D7">
            <v>1632.74</v>
          </cell>
        </row>
        <row r="8">
          <cell r="D8">
            <v>219.3</v>
          </cell>
        </row>
      </sheetData>
      <sheetData sheetId="5">
        <row r="34">
          <cell r="H34">
            <v>956.45</v>
          </cell>
          <cell r="I34">
            <v>1527.6200000000001</v>
          </cell>
          <cell r="K34">
            <v>219.3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6.vml" /><Relationship Id="rId3"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7.vml" /><Relationship Id="rId3"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2902"/>
  <sheetViews>
    <sheetView view="pageBreakPreview" zoomScale="75" zoomScaleNormal="65" zoomScaleSheetLayoutView="75" zoomScalePageLayoutView="0" workbookViewId="0" topLeftCell="A37">
      <selection activeCell="Q21" sqref="Q21"/>
    </sheetView>
  </sheetViews>
  <sheetFormatPr defaultColWidth="8.796875" defaultRowHeight="14.25"/>
  <cols>
    <col min="2" max="2" width="9.19921875" style="0" customWidth="1"/>
    <col min="4" max="4" width="11" style="0" bestFit="1" customWidth="1"/>
    <col min="5" max="5" width="7.09765625" style="0" bestFit="1" customWidth="1"/>
    <col min="7" max="7" width="7.69921875" style="0" bestFit="1" customWidth="1"/>
    <col min="8" max="8" width="5.19921875" style="0" bestFit="1" customWidth="1"/>
    <col min="9" max="9" width="14.59765625" style="0" bestFit="1" customWidth="1"/>
    <col min="10" max="10" width="7.59765625" style="0" bestFit="1" customWidth="1"/>
    <col min="11" max="11" width="13.19921875" style="0" bestFit="1" customWidth="1"/>
    <col min="12" max="12" width="6.09765625" style="0" customWidth="1"/>
    <col min="13" max="13" width="13.19921875" style="0" bestFit="1" customWidth="1"/>
    <col min="14" max="14" width="5.69921875" style="0" bestFit="1" customWidth="1"/>
    <col min="15" max="15" width="12.69921875" style="0" customWidth="1"/>
    <col min="16" max="16" width="8.59765625" style="0" bestFit="1" customWidth="1"/>
    <col min="17" max="17" width="14" style="0" bestFit="1" customWidth="1"/>
    <col min="18" max="18" width="5.19921875" style="0" bestFit="1" customWidth="1"/>
    <col min="19" max="19" width="14" style="0" bestFit="1" customWidth="1"/>
    <col min="20" max="20" width="7" style="0" bestFit="1" customWidth="1"/>
    <col min="21" max="21" width="13.19921875" style="0" bestFit="1" customWidth="1"/>
    <col min="22" max="22" width="5.19921875" style="0" bestFit="1" customWidth="1"/>
    <col min="23" max="23" width="12.09765625" style="0" bestFit="1" customWidth="1"/>
    <col min="24" max="24" width="1.59765625" style="0" customWidth="1"/>
    <col min="25" max="25" width="21.59765625" style="0" bestFit="1" customWidth="1"/>
    <col min="26" max="28" width="12.09765625" style="0" bestFit="1" customWidth="1"/>
  </cols>
  <sheetData>
    <row r="1" ht="14.25">
      <c r="A1" t="s">
        <v>94</v>
      </c>
    </row>
    <row r="2" spans="1:17" ht="14.25">
      <c r="A2" t="s">
        <v>131</v>
      </c>
      <c r="Q2" s="9"/>
    </row>
    <row r="3" ht="14.25">
      <c r="W3" s="310" t="s">
        <v>15</v>
      </c>
    </row>
    <row r="4" spans="1:23" ht="14.25">
      <c r="A4" s="556" t="s">
        <v>98</v>
      </c>
      <c r="B4" s="557"/>
      <c r="C4" s="557"/>
      <c r="D4" s="557"/>
      <c r="E4" s="557"/>
      <c r="F4" s="557"/>
      <c r="G4" s="557"/>
      <c r="H4" s="557"/>
      <c r="I4" s="558"/>
      <c r="J4" s="550" t="s">
        <v>125</v>
      </c>
      <c r="K4" s="552"/>
      <c r="L4" s="578" t="s">
        <v>126</v>
      </c>
      <c r="M4" s="579"/>
      <c r="N4" s="579"/>
      <c r="O4" s="580"/>
      <c r="P4" s="578" t="s">
        <v>537</v>
      </c>
      <c r="Q4" s="579"/>
      <c r="R4" s="579"/>
      <c r="S4" s="580"/>
      <c r="T4" s="578" t="s">
        <v>538</v>
      </c>
      <c r="U4" s="579"/>
      <c r="V4" s="579"/>
      <c r="W4" s="580"/>
    </row>
    <row r="5" spans="1:23" ht="13.5" customHeight="1">
      <c r="A5" s="559"/>
      <c r="B5" s="560"/>
      <c r="C5" s="560"/>
      <c r="D5" s="560"/>
      <c r="E5" s="560"/>
      <c r="F5" s="560"/>
      <c r="G5" s="560"/>
      <c r="H5" s="560"/>
      <c r="I5" s="561"/>
      <c r="J5" s="553"/>
      <c r="K5" s="555"/>
      <c r="L5" s="578" t="s">
        <v>127</v>
      </c>
      <c r="M5" s="580"/>
      <c r="N5" s="578" t="s">
        <v>128</v>
      </c>
      <c r="O5" s="580"/>
      <c r="P5" s="578" t="s">
        <v>127</v>
      </c>
      <c r="Q5" s="580"/>
      <c r="R5" s="578" t="s">
        <v>128</v>
      </c>
      <c r="S5" s="580"/>
      <c r="T5" s="578" t="s">
        <v>127</v>
      </c>
      <c r="U5" s="580"/>
      <c r="V5" s="578" t="s">
        <v>128</v>
      </c>
      <c r="W5" s="580"/>
    </row>
    <row r="6" spans="1:23" ht="14.25">
      <c r="A6" s="6" t="s">
        <v>83</v>
      </c>
      <c r="B6" s="6" t="s">
        <v>97</v>
      </c>
      <c r="C6" s="6" t="s">
        <v>89</v>
      </c>
      <c r="D6" s="6" t="s">
        <v>92</v>
      </c>
      <c r="E6" s="6" t="s">
        <v>95</v>
      </c>
      <c r="F6" s="6" t="s">
        <v>96</v>
      </c>
      <c r="G6" s="6" t="s">
        <v>88</v>
      </c>
      <c r="H6" s="6" t="s">
        <v>87</v>
      </c>
      <c r="I6" s="6" t="s">
        <v>93</v>
      </c>
      <c r="J6" s="6" t="s">
        <v>88</v>
      </c>
      <c r="K6" s="6" t="s">
        <v>93</v>
      </c>
      <c r="L6" s="6" t="s">
        <v>88</v>
      </c>
      <c r="M6" s="6" t="s">
        <v>93</v>
      </c>
      <c r="N6" s="6" t="s">
        <v>88</v>
      </c>
      <c r="O6" s="6" t="s">
        <v>93</v>
      </c>
      <c r="P6" s="6" t="s">
        <v>88</v>
      </c>
      <c r="Q6" s="6" t="s">
        <v>93</v>
      </c>
      <c r="R6" s="6" t="s">
        <v>88</v>
      </c>
      <c r="S6" s="6" t="s">
        <v>93</v>
      </c>
      <c r="T6" s="6" t="s">
        <v>88</v>
      </c>
      <c r="U6" s="6" t="s">
        <v>93</v>
      </c>
      <c r="V6" s="6" t="s">
        <v>88</v>
      </c>
      <c r="W6" s="6" t="s">
        <v>93</v>
      </c>
    </row>
    <row r="7" spans="1:23" ht="14.25">
      <c r="A7" s="2"/>
      <c r="B7" s="2"/>
      <c r="C7" s="2"/>
      <c r="D7" s="2"/>
      <c r="E7" s="2"/>
      <c r="F7" s="2"/>
      <c r="G7" s="5"/>
      <c r="H7" s="6"/>
      <c r="I7" s="8"/>
      <c r="J7" s="2"/>
      <c r="K7" s="3"/>
      <c r="L7" s="2"/>
      <c r="M7" s="3"/>
      <c r="N7" s="2"/>
      <c r="O7" s="3"/>
      <c r="P7" s="5"/>
      <c r="Q7" s="8"/>
      <c r="R7" s="5"/>
      <c r="S7" s="8"/>
      <c r="T7" s="5"/>
      <c r="U7" s="8"/>
      <c r="V7" s="5"/>
      <c r="W7" s="8"/>
    </row>
    <row r="8" spans="1:23" ht="14.25">
      <c r="A8" s="12" t="s">
        <v>130</v>
      </c>
      <c r="B8" s="562" t="s">
        <v>99</v>
      </c>
      <c r="C8" s="565" t="s">
        <v>100</v>
      </c>
      <c r="D8" s="150"/>
      <c r="E8" s="150"/>
      <c r="F8" s="150"/>
      <c r="G8" s="154"/>
      <c r="H8" s="156"/>
      <c r="I8" s="154"/>
      <c r="J8" s="150"/>
      <c r="K8" s="150"/>
      <c r="L8" s="150"/>
      <c r="M8" s="151"/>
      <c r="N8" s="151"/>
      <c r="O8" s="151"/>
      <c r="P8" s="159"/>
      <c r="Q8" s="154"/>
      <c r="R8" s="154"/>
      <c r="S8" s="154"/>
      <c r="T8" s="154"/>
      <c r="U8" s="154"/>
      <c r="V8" s="154"/>
      <c r="W8" s="154"/>
    </row>
    <row r="9" spans="1:23" ht="13.5">
      <c r="A9" s="15"/>
      <c r="B9" s="563"/>
      <c r="C9" s="566"/>
      <c r="D9" s="150"/>
      <c r="E9" s="150"/>
      <c r="F9" s="150"/>
      <c r="G9" s="154"/>
      <c r="H9" s="156"/>
      <c r="I9" s="154"/>
      <c r="J9" s="150"/>
      <c r="K9" s="150"/>
      <c r="L9" s="150"/>
      <c r="M9" s="151"/>
      <c r="N9" s="151"/>
      <c r="O9" s="151"/>
      <c r="P9" s="159"/>
      <c r="Q9" s="154"/>
      <c r="R9" s="154"/>
      <c r="S9" s="154"/>
      <c r="T9" s="154"/>
      <c r="U9" s="154"/>
      <c r="V9" s="154"/>
      <c r="W9" s="154"/>
    </row>
    <row r="10" spans="1:23" ht="13.5">
      <c r="A10" s="15"/>
      <c r="B10" s="563"/>
      <c r="C10" s="567"/>
      <c r="D10" s="150"/>
      <c r="E10" s="150"/>
      <c r="F10" s="150"/>
      <c r="G10" s="154"/>
      <c r="H10" s="156"/>
      <c r="I10" s="154"/>
      <c r="J10" s="150"/>
      <c r="K10" s="150"/>
      <c r="L10" s="150"/>
      <c r="M10" s="151"/>
      <c r="N10" s="151"/>
      <c r="O10" s="151"/>
      <c r="P10" s="159"/>
      <c r="Q10" s="154"/>
      <c r="R10" s="154"/>
      <c r="S10" s="154"/>
      <c r="T10" s="154"/>
      <c r="U10" s="154"/>
      <c r="V10" s="154"/>
      <c r="W10" s="154"/>
    </row>
    <row r="11" spans="1:23" ht="13.5">
      <c r="A11" s="15"/>
      <c r="B11" s="563"/>
      <c r="C11" s="2" t="s">
        <v>101</v>
      </c>
      <c r="D11" s="150"/>
      <c r="E11" s="153"/>
      <c r="F11" s="153"/>
      <c r="G11" s="154"/>
      <c r="H11" s="156"/>
      <c r="I11" s="154"/>
      <c r="J11" s="157"/>
      <c r="K11" s="157"/>
      <c r="L11" s="150"/>
      <c r="M11" s="151"/>
      <c r="N11" s="151"/>
      <c r="O11" s="151"/>
      <c r="P11" s="160"/>
      <c r="Q11" s="154"/>
      <c r="R11" s="154"/>
      <c r="S11" s="154"/>
      <c r="T11" s="154"/>
      <c r="U11" s="154"/>
      <c r="V11" s="154"/>
      <c r="W11" s="154"/>
    </row>
    <row r="12" spans="1:23" ht="13.5">
      <c r="A12" s="15"/>
      <c r="B12" s="563"/>
      <c r="C12" s="562" t="s">
        <v>90</v>
      </c>
      <c r="D12" s="150" t="s">
        <v>136</v>
      </c>
      <c r="E12" s="150"/>
      <c r="F12" s="156"/>
      <c r="G12" s="154"/>
      <c r="H12" s="156"/>
      <c r="I12" s="158"/>
      <c r="J12" s="154"/>
      <c r="K12" s="157"/>
      <c r="L12" s="150"/>
      <c r="M12" s="151"/>
      <c r="N12" s="151"/>
      <c r="O12" s="152"/>
      <c r="P12" s="159"/>
      <c r="Q12" s="154"/>
      <c r="R12" s="154"/>
      <c r="S12" s="154"/>
      <c r="T12" s="154"/>
      <c r="U12" s="154"/>
      <c r="V12" s="154"/>
      <c r="W12" s="154"/>
    </row>
    <row r="13" spans="1:23" ht="13.5">
      <c r="A13" s="15"/>
      <c r="B13" s="563"/>
      <c r="C13" s="564"/>
      <c r="D13" s="150"/>
      <c r="E13" s="150"/>
      <c r="F13" s="150"/>
      <c r="G13" s="154"/>
      <c r="H13" s="156"/>
      <c r="I13" s="154"/>
      <c r="J13" s="154"/>
      <c r="K13" s="150"/>
      <c r="L13" s="150"/>
      <c r="M13" s="151"/>
      <c r="N13" s="151"/>
      <c r="O13" s="151"/>
      <c r="P13" s="159"/>
      <c r="Q13" s="154"/>
      <c r="R13" s="154"/>
      <c r="S13" s="154"/>
      <c r="T13" s="154"/>
      <c r="U13" s="154"/>
      <c r="V13" s="154"/>
      <c r="W13" s="154"/>
    </row>
    <row r="14" spans="1:23" ht="13.5">
      <c r="A14" s="15"/>
      <c r="B14" s="563"/>
      <c r="C14" s="16" t="s">
        <v>102</v>
      </c>
      <c r="D14" s="150" t="s">
        <v>132</v>
      </c>
      <c r="E14" s="150"/>
      <c r="F14" s="150"/>
      <c r="G14" s="154"/>
      <c r="H14" s="156"/>
      <c r="I14" s="158"/>
      <c r="J14" s="154"/>
      <c r="K14" s="157"/>
      <c r="L14" s="150"/>
      <c r="M14" s="151"/>
      <c r="N14" s="151"/>
      <c r="O14" s="151"/>
      <c r="P14" s="159"/>
      <c r="Q14" s="154"/>
      <c r="R14" s="154"/>
      <c r="S14" s="154"/>
      <c r="T14" s="154"/>
      <c r="U14" s="154"/>
      <c r="V14" s="154"/>
      <c r="W14" s="154"/>
    </row>
    <row r="15" spans="1:23" ht="13.5">
      <c r="A15" s="15"/>
      <c r="B15" s="563"/>
      <c r="C15" s="22"/>
      <c r="D15" s="150"/>
      <c r="E15" s="150"/>
      <c r="F15" s="150"/>
      <c r="G15" s="154"/>
      <c r="H15" s="156"/>
      <c r="I15" s="154"/>
      <c r="J15" s="154"/>
      <c r="K15" s="150"/>
      <c r="L15" s="150"/>
      <c r="M15" s="151"/>
      <c r="N15" s="151"/>
      <c r="O15" s="151"/>
      <c r="P15" s="159"/>
      <c r="Q15" s="154"/>
      <c r="R15" s="154"/>
      <c r="S15" s="154"/>
      <c r="T15" s="154"/>
      <c r="U15" s="154"/>
      <c r="V15" s="154"/>
      <c r="W15" s="154"/>
    </row>
    <row r="16" spans="1:23" ht="13.5">
      <c r="A16" s="15"/>
      <c r="B16" s="563"/>
      <c r="C16" s="23"/>
      <c r="D16" s="150" t="s">
        <v>133</v>
      </c>
      <c r="E16" s="150"/>
      <c r="F16" s="150"/>
      <c r="G16" s="154"/>
      <c r="H16" s="156"/>
      <c r="I16" s="158"/>
      <c r="J16" s="154"/>
      <c r="K16" s="157"/>
      <c r="L16" s="150"/>
      <c r="M16" s="151"/>
      <c r="N16" s="151"/>
      <c r="O16" s="151"/>
      <c r="P16" s="159"/>
      <c r="Q16" s="154"/>
      <c r="R16" s="154"/>
      <c r="S16" s="154"/>
      <c r="T16" s="154"/>
      <c r="U16" s="154"/>
      <c r="V16" s="154"/>
      <c r="W16" s="154"/>
    </row>
    <row r="17" spans="1:23" ht="13.5">
      <c r="A17" s="15"/>
      <c r="B17" s="563"/>
      <c r="C17" s="568" t="s">
        <v>91</v>
      </c>
      <c r="D17" s="150" t="s">
        <v>134</v>
      </c>
      <c r="E17" s="150"/>
      <c r="F17" s="150"/>
      <c r="G17" s="154"/>
      <c r="H17" s="156"/>
      <c r="I17" s="158"/>
      <c r="J17" s="154"/>
      <c r="K17" s="157"/>
      <c r="L17" s="153"/>
      <c r="M17" s="152"/>
      <c r="N17" s="151"/>
      <c r="O17" s="151"/>
      <c r="P17" s="159"/>
      <c r="Q17" s="154"/>
      <c r="R17" s="154"/>
      <c r="S17" s="154"/>
      <c r="T17" s="154"/>
      <c r="U17" s="154"/>
      <c r="V17" s="154"/>
      <c r="W17" s="154"/>
    </row>
    <row r="18" spans="1:23" ht="13.5">
      <c r="A18" s="15"/>
      <c r="B18" s="563"/>
      <c r="C18" s="569"/>
      <c r="D18" s="2" t="s">
        <v>135</v>
      </c>
      <c r="E18" s="2"/>
      <c r="F18" s="2"/>
      <c r="G18" s="5">
        <v>1</v>
      </c>
      <c r="H18" s="6" t="s">
        <v>429</v>
      </c>
      <c r="I18" s="476">
        <f aca="true" t="shared" si="0" ref="I18:I27">M18+O18+Q18+S18+U18+W18</f>
        <v>141396493</v>
      </c>
      <c r="J18" s="5">
        <v>1</v>
      </c>
      <c r="K18" s="7">
        <f aca="true" t="shared" si="1" ref="K18:K27">M18+Q18+U18</f>
        <v>141396493</v>
      </c>
      <c r="L18" s="153"/>
      <c r="M18" s="152"/>
      <c r="N18" s="464">
        <v>1</v>
      </c>
      <c r="O18" s="464">
        <f>ROUND('今回設計'!C26,)</f>
        <v>0</v>
      </c>
      <c r="P18" s="5">
        <v>1</v>
      </c>
      <c r="Q18" s="5">
        <f>ROUND('今回設計'!C8,-3)+292</f>
        <v>83986292</v>
      </c>
      <c r="R18" s="154"/>
      <c r="S18" s="154"/>
      <c r="T18" s="5">
        <v>1</v>
      </c>
      <c r="U18" s="5">
        <f>'概算事業費'!M122*1000-799</f>
        <v>57410201</v>
      </c>
      <c r="V18" s="154"/>
      <c r="W18" s="154">
        <f>'概算事業費'!N122*1000</f>
        <v>0</v>
      </c>
    </row>
    <row r="19" spans="1:23" ht="13.5">
      <c r="A19" s="15"/>
      <c r="B19" s="563"/>
      <c r="C19" s="569"/>
      <c r="D19" s="2" t="s">
        <v>433</v>
      </c>
      <c r="E19" s="2"/>
      <c r="F19" s="2"/>
      <c r="G19" s="5">
        <v>1</v>
      </c>
      <c r="H19" s="6" t="s">
        <v>429</v>
      </c>
      <c r="I19" s="476">
        <f t="shared" si="0"/>
        <v>10921440</v>
      </c>
      <c r="J19" s="5">
        <v>1</v>
      </c>
      <c r="K19" s="157">
        <f t="shared" si="1"/>
        <v>0</v>
      </c>
      <c r="L19" s="153"/>
      <c r="M19" s="152"/>
      <c r="N19" s="151"/>
      <c r="O19" s="151"/>
      <c r="P19" s="154"/>
      <c r="Q19" s="154"/>
      <c r="R19" s="5">
        <v>1</v>
      </c>
      <c r="S19" s="328">
        <f>ROUNDUP('今回設計'!C25,-1)+158</f>
        <v>5880158</v>
      </c>
      <c r="T19" s="154"/>
      <c r="U19" s="154"/>
      <c r="V19" s="5">
        <v>1</v>
      </c>
      <c r="W19" s="328">
        <f>'概算事業費'!N123*1000+82</f>
        <v>5041282</v>
      </c>
    </row>
    <row r="20" spans="1:25" ht="13.5">
      <c r="A20" s="15"/>
      <c r="B20" s="563"/>
      <c r="C20" s="570"/>
      <c r="D20" s="2" t="s">
        <v>434</v>
      </c>
      <c r="E20" s="2"/>
      <c r="F20" s="2"/>
      <c r="G20" s="5">
        <v>1</v>
      </c>
      <c r="H20" s="6" t="s">
        <v>429</v>
      </c>
      <c r="I20" s="476">
        <f t="shared" si="0"/>
        <v>6055800</v>
      </c>
      <c r="J20" s="5">
        <v>1</v>
      </c>
      <c r="K20" s="157">
        <f t="shared" si="1"/>
        <v>0</v>
      </c>
      <c r="L20" s="153"/>
      <c r="M20" s="152"/>
      <c r="N20" s="151"/>
      <c r="O20" s="151"/>
      <c r="P20" s="154"/>
      <c r="Q20" s="154"/>
      <c r="R20" s="5">
        <v>1</v>
      </c>
      <c r="S20" s="328">
        <f>ROUNDUP('今回設計'!C20,-1)</f>
        <v>2695000</v>
      </c>
      <c r="T20" s="154"/>
      <c r="U20" s="154"/>
      <c r="V20" s="5">
        <v>1</v>
      </c>
      <c r="W20" s="328">
        <f>'概算事業費'!N124*1000</f>
        <v>3360800</v>
      </c>
      <c r="Y20" s="335" t="s">
        <v>542</v>
      </c>
    </row>
    <row r="21" spans="1:23" ht="13.5">
      <c r="A21" s="15"/>
      <c r="B21" s="563"/>
      <c r="C21" s="571" t="s">
        <v>103</v>
      </c>
      <c r="D21" s="572"/>
      <c r="E21" s="2"/>
      <c r="F21" s="2"/>
      <c r="G21" s="5"/>
      <c r="H21" s="6"/>
      <c r="I21" s="476">
        <f t="shared" si="0"/>
        <v>158373733</v>
      </c>
      <c r="J21" s="5"/>
      <c r="K21" s="7">
        <f t="shared" si="1"/>
        <v>141396493</v>
      </c>
      <c r="L21" s="154"/>
      <c r="M21" s="154"/>
      <c r="N21" s="5"/>
      <c r="O21" s="5">
        <f>SUM(O18:O20)</f>
        <v>0</v>
      </c>
      <c r="P21" s="5"/>
      <c r="Q21" s="5">
        <f>SUM(Q18:Q20)</f>
        <v>83986292</v>
      </c>
      <c r="R21" s="5"/>
      <c r="S21" s="5">
        <f>SUM(S18:S20)</f>
        <v>8575158</v>
      </c>
      <c r="T21" s="5"/>
      <c r="U21" s="5">
        <f>SUM(U18:U20)</f>
        <v>57410201</v>
      </c>
      <c r="V21" s="5"/>
      <c r="W21" s="5">
        <f>SUM(W18:W20)</f>
        <v>8402082</v>
      </c>
    </row>
    <row r="22" spans="1:28" ht="13.5">
      <c r="A22" s="15"/>
      <c r="B22" s="563"/>
      <c r="C22" s="562" t="s">
        <v>104</v>
      </c>
      <c r="D22" s="2" t="s">
        <v>110</v>
      </c>
      <c r="E22" s="2"/>
      <c r="F22" s="2"/>
      <c r="G22" s="5">
        <v>1</v>
      </c>
      <c r="H22" s="6" t="s">
        <v>429</v>
      </c>
      <c r="I22" s="476">
        <f t="shared" si="0"/>
        <v>19136736</v>
      </c>
      <c r="J22" s="5">
        <v>1</v>
      </c>
      <c r="K22" s="7">
        <f t="shared" si="1"/>
        <v>18203736</v>
      </c>
      <c r="L22" s="153"/>
      <c r="M22" s="152"/>
      <c r="N22" s="464">
        <v>1</v>
      </c>
      <c r="O22" s="467">
        <f>'今回設計'!D26</f>
        <v>0</v>
      </c>
      <c r="P22" s="464">
        <v>1</v>
      </c>
      <c r="Q22" s="460">
        <f>'今回設計'!D8</f>
        <v>13455736</v>
      </c>
      <c r="R22" s="154"/>
      <c r="S22" s="154"/>
      <c r="T22" s="464">
        <v>1</v>
      </c>
      <c r="U22" s="460">
        <f>'概算事業費'!M127*1000</f>
        <v>4748000</v>
      </c>
      <c r="V22" s="460">
        <v>1</v>
      </c>
      <c r="W22" s="460">
        <f>'概算事業費'!N127*1000</f>
        <v>933000</v>
      </c>
      <c r="Y22" s="336" t="s">
        <v>458</v>
      </c>
      <c r="Z22" s="331" t="s">
        <v>460</v>
      </c>
      <c r="AA22" s="331" t="s">
        <v>128</v>
      </c>
      <c r="AB22" s="331" t="s">
        <v>461</v>
      </c>
    </row>
    <row r="23" spans="1:29" ht="13.5">
      <c r="A23" s="15"/>
      <c r="B23" s="563"/>
      <c r="C23" s="563"/>
      <c r="D23" s="2" t="s">
        <v>111</v>
      </c>
      <c r="E23" s="2"/>
      <c r="F23" s="2"/>
      <c r="G23" s="5">
        <v>1</v>
      </c>
      <c r="H23" s="6" t="s">
        <v>429</v>
      </c>
      <c r="I23" s="476">
        <f t="shared" si="0"/>
        <v>26657789</v>
      </c>
      <c r="J23" s="5">
        <v>1</v>
      </c>
      <c r="K23" s="7">
        <f t="shared" si="1"/>
        <v>25040789</v>
      </c>
      <c r="L23" s="153"/>
      <c r="M23" s="152"/>
      <c r="N23" s="464">
        <v>1</v>
      </c>
      <c r="O23" s="467">
        <f>'今回設計'!F26</f>
        <v>0</v>
      </c>
      <c r="P23" s="464">
        <v>1</v>
      </c>
      <c r="Q23" s="460">
        <f>'今回設計'!F8</f>
        <v>15878789</v>
      </c>
      <c r="R23" s="154"/>
      <c r="S23" s="154"/>
      <c r="T23" s="464">
        <v>1</v>
      </c>
      <c r="U23" s="460">
        <f>'概算事業費'!M128*1000</f>
        <v>9162000</v>
      </c>
      <c r="V23" s="460">
        <v>1</v>
      </c>
      <c r="W23" s="460">
        <f>'概算事業費'!N128*1000</f>
        <v>1617000</v>
      </c>
      <c r="Y23" s="336"/>
      <c r="Z23" s="9">
        <f>SUM(U22:U24)</f>
        <v>22105000</v>
      </c>
      <c r="AA23" s="9">
        <f>SUM(W22:W24)</f>
        <v>4048000</v>
      </c>
      <c r="AB23" s="9">
        <f>Z23+AA23</f>
        <v>26153000</v>
      </c>
      <c r="AC23" s="333"/>
    </row>
    <row r="24" spans="1:29" ht="13.5">
      <c r="A24" s="15"/>
      <c r="B24" s="563"/>
      <c r="C24" s="564"/>
      <c r="D24" s="2" t="s">
        <v>112</v>
      </c>
      <c r="E24" s="2"/>
      <c r="F24" s="2"/>
      <c r="G24" s="5">
        <v>1</v>
      </c>
      <c r="H24" s="6" t="s">
        <v>429</v>
      </c>
      <c r="I24" s="476">
        <f t="shared" si="0"/>
        <v>23682574</v>
      </c>
      <c r="J24" s="5">
        <v>1</v>
      </c>
      <c r="K24" s="7">
        <f t="shared" si="1"/>
        <v>22184574</v>
      </c>
      <c r="L24" s="153"/>
      <c r="M24" s="152"/>
      <c r="N24" s="464">
        <v>1</v>
      </c>
      <c r="O24" s="467">
        <f>'今回設計'!H26</f>
        <v>0</v>
      </c>
      <c r="P24" s="464">
        <v>1</v>
      </c>
      <c r="Q24" s="460">
        <f>'今回設計'!H8</f>
        <v>13989574</v>
      </c>
      <c r="R24" s="154"/>
      <c r="S24" s="154"/>
      <c r="T24" s="464">
        <v>1</v>
      </c>
      <c r="U24" s="460">
        <f>'概算事業費'!M129*1000</f>
        <v>8195000</v>
      </c>
      <c r="V24" s="460">
        <v>1</v>
      </c>
      <c r="W24" s="460">
        <f>'概算事業費'!N129*1000</f>
        <v>1498000</v>
      </c>
      <c r="Y24" s="337" t="s">
        <v>459</v>
      </c>
      <c r="Z24" s="334">
        <f>Z23/U21</f>
        <v>0.3850361018593194</v>
      </c>
      <c r="AA24" s="334">
        <f>AA23/W21</f>
        <v>0.4817853479649449</v>
      </c>
      <c r="AB24" s="334">
        <f>AB23/(U21+W21)</f>
        <v>0.39738782500525016</v>
      </c>
      <c r="AC24" s="462" t="s">
        <v>543</v>
      </c>
    </row>
    <row r="25" spans="1:25" ht="13.5">
      <c r="A25" s="15"/>
      <c r="B25" s="563"/>
      <c r="C25" s="571" t="s">
        <v>105</v>
      </c>
      <c r="D25" s="572"/>
      <c r="E25" s="2"/>
      <c r="F25" s="2"/>
      <c r="G25" s="5"/>
      <c r="H25" s="6"/>
      <c r="I25" s="476">
        <f t="shared" si="0"/>
        <v>227850832</v>
      </c>
      <c r="J25" s="2"/>
      <c r="K25" s="7">
        <f t="shared" si="1"/>
        <v>206825592</v>
      </c>
      <c r="L25" s="153"/>
      <c r="M25" s="154"/>
      <c r="N25" s="464"/>
      <c r="O25" s="5">
        <f>SUM(O21:O24)</f>
        <v>0</v>
      </c>
      <c r="P25" s="5"/>
      <c r="Q25" s="5">
        <f>SUM(Q21:Q24)</f>
        <v>127310391</v>
      </c>
      <c r="R25" s="5"/>
      <c r="S25" s="5">
        <f>S21</f>
        <v>8575158</v>
      </c>
      <c r="T25" s="5"/>
      <c r="U25" s="5">
        <f>SUM(U21:U24)</f>
        <v>79515201</v>
      </c>
      <c r="V25" s="5"/>
      <c r="W25" s="5">
        <f>SUM(W21:W24)</f>
        <v>12450082</v>
      </c>
      <c r="Y25" s="336"/>
    </row>
    <row r="26" spans="1:27" ht="13.5">
      <c r="A26" s="15"/>
      <c r="B26" s="563"/>
      <c r="C26" s="573" t="s">
        <v>444</v>
      </c>
      <c r="D26" s="574"/>
      <c r="E26" s="2"/>
      <c r="F26" s="2"/>
      <c r="G26" s="5"/>
      <c r="H26" s="6"/>
      <c r="I26" s="461">
        <f t="shared" si="0"/>
        <v>19147718</v>
      </c>
      <c r="J26" s="2"/>
      <c r="K26" s="478">
        <f t="shared" si="1"/>
        <v>17341199</v>
      </c>
      <c r="L26" s="153"/>
      <c r="M26" s="152"/>
      <c r="N26" s="464"/>
      <c r="O26" s="461">
        <f>ROUNDDOWN(O25*0.05,)</f>
        <v>0</v>
      </c>
      <c r="P26" s="312"/>
      <c r="Q26" s="461">
        <f>ROUNDDOWN(Q25*0.08,)</f>
        <v>10184831</v>
      </c>
      <c r="R26" s="312"/>
      <c r="S26" s="461">
        <f>ROUNDDOWN(S25*0.08,)</f>
        <v>686012</v>
      </c>
      <c r="T26" s="312"/>
      <c r="U26" s="461">
        <f>ROUNDDOWN(U25*0.09,)</f>
        <v>7156368</v>
      </c>
      <c r="V26" s="312"/>
      <c r="W26" s="461">
        <f>ROUNDDOWN(W25*0.09,)</f>
        <v>1120507</v>
      </c>
      <c r="Y26" s="338" t="s">
        <v>541</v>
      </c>
      <c r="Z26" s="332">
        <f>U26/U25</f>
        <v>0.08999999886814095</v>
      </c>
      <c r="AA26" s="332">
        <f>W26/W25</f>
        <v>0.08999996947811267</v>
      </c>
    </row>
    <row r="27" spans="1:23" ht="13.5">
      <c r="A27" s="15"/>
      <c r="B27" s="564"/>
      <c r="C27" s="571" t="s">
        <v>107</v>
      </c>
      <c r="D27" s="572"/>
      <c r="E27" s="2"/>
      <c r="F27" s="2"/>
      <c r="G27" s="5"/>
      <c r="H27" s="6"/>
      <c r="I27" s="476">
        <f t="shared" si="0"/>
        <v>246998550</v>
      </c>
      <c r="J27" s="2"/>
      <c r="K27" s="7">
        <f t="shared" si="1"/>
        <v>224166791</v>
      </c>
      <c r="L27" s="153"/>
      <c r="M27" s="155"/>
      <c r="N27" s="17"/>
      <c r="O27" s="458">
        <f>O25+O26</f>
        <v>0</v>
      </c>
      <c r="P27" s="17"/>
      <c r="Q27" s="458">
        <f>Q25+Q26</f>
        <v>137495222</v>
      </c>
      <c r="R27" s="17"/>
      <c r="S27" s="458">
        <f>S25+S26</f>
        <v>9261170</v>
      </c>
      <c r="T27" s="17"/>
      <c r="U27" s="458">
        <f>U25+U26</f>
        <v>86671569</v>
      </c>
      <c r="V27" s="17"/>
      <c r="W27" s="458">
        <f>W25+W26</f>
        <v>13570589</v>
      </c>
    </row>
    <row r="28" spans="1:23" ht="13.5">
      <c r="A28" s="15"/>
      <c r="B28" s="575" t="s">
        <v>108</v>
      </c>
      <c r="C28" s="4"/>
      <c r="D28" s="1" t="s">
        <v>109</v>
      </c>
      <c r="E28" s="150"/>
      <c r="F28" s="150"/>
      <c r="G28" s="154"/>
      <c r="H28" s="156"/>
      <c r="I28" s="154"/>
      <c r="J28" s="150"/>
      <c r="K28" s="150"/>
      <c r="L28" s="150"/>
      <c r="M28" s="151"/>
      <c r="N28" s="151"/>
      <c r="O28" s="151"/>
      <c r="P28" s="159"/>
      <c r="Q28" s="154"/>
      <c r="R28" s="154"/>
      <c r="S28" s="154"/>
      <c r="T28" s="154"/>
      <c r="U28" s="154"/>
      <c r="V28" s="154"/>
      <c r="W28" s="154"/>
    </row>
    <row r="29" spans="1:23" ht="13.5">
      <c r="A29" s="15"/>
      <c r="B29" s="576"/>
      <c r="C29" s="565" t="s">
        <v>104</v>
      </c>
      <c r="D29" s="1" t="s">
        <v>110</v>
      </c>
      <c r="E29" s="150"/>
      <c r="F29" s="150"/>
      <c r="G29" s="154"/>
      <c r="H29" s="156"/>
      <c r="I29" s="154"/>
      <c r="J29" s="150"/>
      <c r="K29" s="150"/>
      <c r="L29" s="150"/>
      <c r="M29" s="151"/>
      <c r="N29" s="151"/>
      <c r="O29" s="151"/>
      <c r="P29" s="159"/>
      <c r="Q29" s="154"/>
      <c r="R29" s="154"/>
      <c r="S29" s="154"/>
      <c r="T29" s="154"/>
      <c r="U29" s="154"/>
      <c r="V29" s="154"/>
      <c r="W29" s="154"/>
    </row>
    <row r="30" spans="1:23" ht="13.5">
      <c r="A30" s="15"/>
      <c r="B30" s="576"/>
      <c r="C30" s="566"/>
      <c r="D30" s="1" t="s">
        <v>111</v>
      </c>
      <c r="E30" s="150"/>
      <c r="F30" s="150"/>
      <c r="G30" s="154"/>
      <c r="H30" s="156"/>
      <c r="I30" s="154"/>
      <c r="J30" s="150"/>
      <c r="K30" s="150"/>
      <c r="L30" s="150"/>
      <c r="M30" s="151"/>
      <c r="N30" s="151"/>
      <c r="O30" s="151"/>
      <c r="P30" s="159"/>
      <c r="Q30" s="154"/>
      <c r="R30" s="154"/>
      <c r="S30" s="154"/>
      <c r="T30" s="154"/>
      <c r="U30" s="154"/>
      <c r="V30" s="154"/>
      <c r="W30" s="154"/>
    </row>
    <row r="31" spans="1:23" ht="13.5">
      <c r="A31" s="15"/>
      <c r="B31" s="576"/>
      <c r="C31" s="567"/>
      <c r="D31" s="1" t="s">
        <v>112</v>
      </c>
      <c r="E31" s="150"/>
      <c r="F31" s="150"/>
      <c r="G31" s="154"/>
      <c r="H31" s="156"/>
      <c r="I31" s="154"/>
      <c r="J31" s="150"/>
      <c r="K31" s="150"/>
      <c r="L31" s="150"/>
      <c r="M31" s="151"/>
      <c r="N31" s="151"/>
      <c r="O31" s="151"/>
      <c r="P31" s="159"/>
      <c r="Q31" s="154"/>
      <c r="R31" s="154"/>
      <c r="S31" s="154"/>
      <c r="T31" s="154"/>
      <c r="U31" s="154"/>
      <c r="V31" s="154"/>
      <c r="W31" s="154"/>
    </row>
    <row r="32" spans="1:23" ht="13.5">
      <c r="A32" s="15"/>
      <c r="B32" s="576"/>
      <c r="C32" s="571" t="s">
        <v>105</v>
      </c>
      <c r="D32" s="572"/>
      <c r="E32" s="150"/>
      <c r="F32" s="150"/>
      <c r="G32" s="154"/>
      <c r="H32" s="156"/>
      <c r="I32" s="154"/>
      <c r="J32" s="150"/>
      <c r="K32" s="150"/>
      <c r="L32" s="150"/>
      <c r="M32" s="151"/>
      <c r="N32" s="151"/>
      <c r="O32" s="151"/>
      <c r="P32" s="159"/>
      <c r="Q32" s="154"/>
      <c r="R32" s="154"/>
      <c r="S32" s="154"/>
      <c r="T32" s="154"/>
      <c r="U32" s="154"/>
      <c r="V32" s="154"/>
      <c r="W32" s="154"/>
    </row>
    <row r="33" spans="1:23" ht="13.5">
      <c r="A33" s="15"/>
      <c r="B33" s="576"/>
      <c r="C33" s="571" t="s">
        <v>106</v>
      </c>
      <c r="D33" s="572"/>
      <c r="E33" s="150"/>
      <c r="F33" s="150"/>
      <c r="G33" s="154"/>
      <c r="H33" s="156"/>
      <c r="I33" s="154"/>
      <c r="J33" s="150"/>
      <c r="K33" s="150"/>
      <c r="L33" s="150"/>
      <c r="M33" s="151"/>
      <c r="N33" s="151"/>
      <c r="O33" s="151"/>
      <c r="P33" s="159"/>
      <c r="Q33" s="154"/>
      <c r="R33" s="154"/>
      <c r="S33" s="154"/>
      <c r="T33" s="154"/>
      <c r="U33" s="154"/>
      <c r="V33" s="154"/>
      <c r="W33" s="154"/>
    </row>
    <row r="34" spans="1:23" ht="13.5">
      <c r="A34" s="15"/>
      <c r="B34" s="577"/>
      <c r="C34" s="571" t="s">
        <v>113</v>
      </c>
      <c r="D34" s="572"/>
      <c r="E34" s="150"/>
      <c r="F34" s="150"/>
      <c r="G34" s="154"/>
      <c r="H34" s="156"/>
      <c r="I34" s="154"/>
      <c r="J34" s="150"/>
      <c r="K34" s="150"/>
      <c r="L34" s="150"/>
      <c r="M34" s="151"/>
      <c r="N34" s="151"/>
      <c r="O34" s="151"/>
      <c r="P34" s="159"/>
      <c r="Q34" s="154"/>
      <c r="R34" s="154"/>
      <c r="S34" s="154"/>
      <c r="T34" s="154"/>
      <c r="U34" s="154"/>
      <c r="V34" s="154"/>
      <c r="W34" s="154"/>
    </row>
    <row r="35" spans="1:23" ht="13.5">
      <c r="A35" s="15"/>
      <c r="B35" s="562" t="s">
        <v>114</v>
      </c>
      <c r="C35" s="571" t="s">
        <v>114</v>
      </c>
      <c r="D35" s="572"/>
      <c r="E35" s="150"/>
      <c r="F35" s="150"/>
      <c r="G35" s="154"/>
      <c r="H35" s="156"/>
      <c r="I35" s="154"/>
      <c r="J35" s="150"/>
      <c r="K35" s="150"/>
      <c r="L35" s="150"/>
      <c r="M35" s="151"/>
      <c r="N35" s="151"/>
      <c r="O35" s="151"/>
      <c r="P35" s="159"/>
      <c r="Q35" s="154"/>
      <c r="R35" s="154"/>
      <c r="S35" s="154"/>
      <c r="T35" s="154"/>
      <c r="U35" s="154"/>
      <c r="V35" s="154"/>
      <c r="W35" s="154"/>
    </row>
    <row r="36" spans="1:23" ht="13.5">
      <c r="A36" s="15"/>
      <c r="B36" s="563"/>
      <c r="C36" s="571" t="s">
        <v>106</v>
      </c>
      <c r="D36" s="572"/>
      <c r="E36" s="150"/>
      <c r="F36" s="150"/>
      <c r="G36" s="154"/>
      <c r="H36" s="156"/>
      <c r="I36" s="154"/>
      <c r="J36" s="150"/>
      <c r="K36" s="150"/>
      <c r="L36" s="150"/>
      <c r="M36" s="151"/>
      <c r="N36" s="151"/>
      <c r="O36" s="151"/>
      <c r="P36" s="159"/>
      <c r="Q36" s="154"/>
      <c r="R36" s="154"/>
      <c r="S36" s="154"/>
      <c r="T36" s="154"/>
      <c r="U36" s="154"/>
      <c r="V36" s="154"/>
      <c r="W36" s="154"/>
    </row>
    <row r="37" spans="1:23" ht="13.5">
      <c r="A37" s="15"/>
      <c r="B37" s="564"/>
      <c r="C37" s="571" t="s">
        <v>115</v>
      </c>
      <c r="D37" s="572"/>
      <c r="E37" s="150"/>
      <c r="F37" s="150"/>
      <c r="G37" s="154"/>
      <c r="H37" s="156"/>
      <c r="I37" s="154"/>
      <c r="J37" s="150"/>
      <c r="K37" s="150"/>
      <c r="L37" s="150"/>
      <c r="M37" s="151"/>
      <c r="N37" s="151"/>
      <c r="O37" s="151"/>
      <c r="P37" s="159"/>
      <c r="Q37" s="154"/>
      <c r="R37" s="154"/>
      <c r="S37" s="154"/>
      <c r="T37" s="154"/>
      <c r="U37" s="154"/>
      <c r="V37" s="154"/>
      <c r="W37" s="154"/>
    </row>
    <row r="38" spans="1:23" ht="13.5">
      <c r="A38" s="15"/>
      <c r="B38" s="562" t="s">
        <v>84</v>
      </c>
      <c r="C38" s="571" t="s">
        <v>116</v>
      </c>
      <c r="D38" s="572"/>
      <c r="E38" s="150"/>
      <c r="F38" s="150"/>
      <c r="G38" s="154"/>
      <c r="H38" s="156"/>
      <c r="I38" s="154"/>
      <c r="J38" s="150"/>
      <c r="K38" s="150"/>
      <c r="L38" s="150"/>
      <c r="M38" s="151"/>
      <c r="N38" s="151"/>
      <c r="O38" s="151"/>
      <c r="P38" s="159"/>
      <c r="Q38" s="154"/>
      <c r="R38" s="154"/>
      <c r="S38" s="154"/>
      <c r="T38" s="154"/>
      <c r="U38" s="154"/>
      <c r="V38" s="154"/>
      <c r="W38" s="154"/>
    </row>
    <row r="39" spans="1:23" ht="13.5">
      <c r="A39" s="15"/>
      <c r="B39" s="563"/>
      <c r="C39" s="571" t="s">
        <v>117</v>
      </c>
      <c r="D39" s="572"/>
      <c r="E39" s="150"/>
      <c r="F39" s="150"/>
      <c r="G39" s="154"/>
      <c r="H39" s="156"/>
      <c r="I39" s="154"/>
      <c r="J39" s="150"/>
      <c r="K39" s="150"/>
      <c r="L39" s="150"/>
      <c r="M39" s="151"/>
      <c r="N39" s="151"/>
      <c r="O39" s="151"/>
      <c r="P39" s="159"/>
      <c r="Q39" s="154"/>
      <c r="R39" s="154"/>
      <c r="S39" s="154"/>
      <c r="T39" s="154"/>
      <c r="U39" s="154"/>
      <c r="V39" s="154"/>
      <c r="W39" s="154"/>
    </row>
    <row r="40" spans="1:23" ht="13.5">
      <c r="A40" s="15"/>
      <c r="B40" s="563"/>
      <c r="C40" s="571" t="s">
        <v>106</v>
      </c>
      <c r="D40" s="572"/>
      <c r="E40" s="150"/>
      <c r="F40" s="150"/>
      <c r="G40" s="154"/>
      <c r="H40" s="156"/>
      <c r="I40" s="154"/>
      <c r="J40" s="150"/>
      <c r="K40" s="150"/>
      <c r="L40" s="150"/>
      <c r="M40" s="151"/>
      <c r="N40" s="151"/>
      <c r="O40" s="151"/>
      <c r="P40" s="159"/>
      <c r="Q40" s="154"/>
      <c r="R40" s="154"/>
      <c r="S40" s="154"/>
      <c r="T40" s="154"/>
      <c r="U40" s="154"/>
      <c r="V40" s="154"/>
      <c r="W40" s="154"/>
    </row>
    <row r="41" spans="1:23" ht="13.5">
      <c r="A41" s="15"/>
      <c r="B41" s="564"/>
      <c r="C41" s="571" t="s">
        <v>118</v>
      </c>
      <c r="D41" s="572"/>
      <c r="E41" s="150"/>
      <c r="F41" s="150"/>
      <c r="G41" s="154"/>
      <c r="H41" s="156"/>
      <c r="I41" s="154"/>
      <c r="J41" s="150"/>
      <c r="K41" s="150"/>
      <c r="L41" s="150"/>
      <c r="M41" s="151"/>
      <c r="N41" s="151"/>
      <c r="O41" s="151"/>
      <c r="P41" s="159"/>
      <c r="Q41" s="154"/>
      <c r="R41" s="154"/>
      <c r="S41" s="154"/>
      <c r="T41" s="154"/>
      <c r="U41" s="154"/>
      <c r="V41" s="154"/>
      <c r="W41" s="154"/>
    </row>
    <row r="42" spans="1:23" ht="13.5">
      <c r="A42" s="15"/>
      <c r="B42" s="562" t="s">
        <v>85</v>
      </c>
      <c r="C42" s="4" t="s">
        <v>138</v>
      </c>
      <c r="D42" s="1"/>
      <c r="E42" s="2"/>
      <c r="F42" s="2"/>
      <c r="G42" s="5">
        <v>1</v>
      </c>
      <c r="H42" s="6" t="s">
        <v>429</v>
      </c>
      <c r="I42" s="476">
        <f>M42+O42+Q42+S42+U42+W42</f>
        <v>21090000</v>
      </c>
      <c r="J42" s="5">
        <v>1</v>
      </c>
      <c r="K42" s="7">
        <f>M42+Q42+U42</f>
        <v>21090000</v>
      </c>
      <c r="L42" s="463">
        <v>1</v>
      </c>
      <c r="M42" s="460">
        <f>'概算事業費'!K46*1000</f>
        <v>21090000</v>
      </c>
      <c r="N42" s="151"/>
      <c r="O42" s="151"/>
      <c r="P42" s="20">
        <v>1</v>
      </c>
      <c r="Q42" s="5">
        <f>'概算集計'!G18*1000</f>
        <v>0</v>
      </c>
      <c r="R42" s="159"/>
      <c r="S42" s="154"/>
      <c r="T42" s="159"/>
      <c r="U42" s="154"/>
      <c r="V42" s="154"/>
      <c r="W42" s="154"/>
    </row>
    <row r="43" spans="1:23" ht="13.5">
      <c r="A43" s="15"/>
      <c r="B43" s="563"/>
      <c r="C43" s="573" t="s">
        <v>444</v>
      </c>
      <c r="D43" s="574"/>
      <c r="E43" s="2"/>
      <c r="F43" s="2"/>
      <c r="G43" s="5"/>
      <c r="H43" s="6"/>
      <c r="I43" s="461">
        <f>M43+O43+Q43+S43+U43+W43</f>
        <v>1054500</v>
      </c>
      <c r="J43" s="5"/>
      <c r="K43" s="478">
        <f>M43+Q43+U43</f>
        <v>1054500</v>
      </c>
      <c r="L43" s="463"/>
      <c r="M43" s="461">
        <f>ROUNDDOWN(M42*0.05,)</f>
        <v>1054500</v>
      </c>
      <c r="N43" s="151"/>
      <c r="O43" s="151"/>
      <c r="P43" s="309"/>
      <c r="Q43" s="461">
        <f>ROUNDDOWN(Q42*0.08,)</f>
        <v>0</v>
      </c>
      <c r="R43" s="311"/>
      <c r="S43" s="311"/>
      <c r="T43" s="311"/>
      <c r="U43" s="311"/>
      <c r="V43" s="311"/>
      <c r="W43" s="311"/>
    </row>
    <row r="44" spans="1:23" ht="13.5">
      <c r="A44" s="15"/>
      <c r="B44" s="564"/>
      <c r="C44" s="571" t="s">
        <v>119</v>
      </c>
      <c r="D44" s="572"/>
      <c r="E44" s="2"/>
      <c r="F44" s="2"/>
      <c r="G44" s="5"/>
      <c r="H44" s="6"/>
      <c r="I44" s="476">
        <f>M44+O44+Q44+S44+U44+W44</f>
        <v>22144500</v>
      </c>
      <c r="J44" s="2"/>
      <c r="K44" s="7">
        <f>M44+Q44+U44</f>
        <v>22144500</v>
      </c>
      <c r="L44" s="463"/>
      <c r="M44" s="5">
        <f>M42+M43</f>
        <v>22144500</v>
      </c>
      <c r="N44" s="151"/>
      <c r="O44" s="151"/>
      <c r="P44" s="20"/>
      <c r="Q44" s="5">
        <f>Q42+Q43</f>
        <v>0</v>
      </c>
      <c r="R44" s="154"/>
      <c r="S44" s="154"/>
      <c r="T44" s="154"/>
      <c r="U44" s="154"/>
      <c r="V44" s="154"/>
      <c r="W44" s="154"/>
    </row>
    <row r="45" spans="1:23" ht="13.5">
      <c r="A45" s="15"/>
      <c r="B45" s="562" t="s">
        <v>120</v>
      </c>
      <c r="C45" s="4"/>
      <c r="D45" s="1" t="s">
        <v>120</v>
      </c>
      <c r="E45" s="150"/>
      <c r="F45" s="150"/>
      <c r="G45" s="154"/>
      <c r="H45" s="156"/>
      <c r="I45" s="154"/>
      <c r="J45" s="150"/>
      <c r="K45" s="150"/>
      <c r="L45" s="150"/>
      <c r="M45" s="151"/>
      <c r="N45" s="151"/>
      <c r="O45" s="151"/>
      <c r="P45" s="159"/>
      <c r="Q45" s="154"/>
      <c r="R45" s="154"/>
      <c r="S45" s="154"/>
      <c r="T45" s="154"/>
      <c r="U45" s="154"/>
      <c r="V45" s="154"/>
      <c r="W45" s="154"/>
    </row>
    <row r="46" spans="1:23" ht="13.5">
      <c r="A46" s="15"/>
      <c r="B46" s="563"/>
      <c r="C46" s="571" t="s">
        <v>106</v>
      </c>
      <c r="D46" s="572"/>
      <c r="E46" s="150"/>
      <c r="F46" s="150"/>
      <c r="G46" s="154"/>
      <c r="H46" s="156"/>
      <c r="I46" s="154"/>
      <c r="J46" s="150"/>
      <c r="K46" s="150"/>
      <c r="L46" s="150"/>
      <c r="M46" s="151"/>
      <c r="N46" s="151"/>
      <c r="O46" s="151"/>
      <c r="P46" s="159"/>
      <c r="Q46" s="154"/>
      <c r="R46" s="154"/>
      <c r="S46" s="154"/>
      <c r="T46" s="154"/>
      <c r="U46" s="154"/>
      <c r="V46" s="154"/>
      <c r="W46" s="154"/>
    </row>
    <row r="47" spans="1:23" ht="13.5">
      <c r="A47" s="15"/>
      <c r="B47" s="564"/>
      <c r="C47" s="571" t="s">
        <v>121</v>
      </c>
      <c r="D47" s="572"/>
      <c r="E47" s="150"/>
      <c r="F47" s="150"/>
      <c r="G47" s="154"/>
      <c r="H47" s="156"/>
      <c r="I47" s="154"/>
      <c r="J47" s="150"/>
      <c r="K47" s="150"/>
      <c r="L47" s="150"/>
      <c r="M47" s="151"/>
      <c r="N47" s="151"/>
      <c r="O47" s="151"/>
      <c r="P47" s="159"/>
      <c r="Q47" s="154"/>
      <c r="R47" s="154"/>
      <c r="S47" s="154"/>
      <c r="T47" s="154"/>
      <c r="U47" s="154"/>
      <c r="V47" s="154"/>
      <c r="W47" s="154"/>
    </row>
    <row r="48" spans="1:23" ht="13.5">
      <c r="A48" s="15"/>
      <c r="B48" s="562" t="s">
        <v>122</v>
      </c>
      <c r="C48" s="4"/>
      <c r="D48" s="1" t="s">
        <v>122</v>
      </c>
      <c r="E48" s="150"/>
      <c r="F48" s="150"/>
      <c r="G48" s="154"/>
      <c r="H48" s="156"/>
      <c r="I48" s="154"/>
      <c r="J48" s="150"/>
      <c r="K48" s="150"/>
      <c r="L48" s="150"/>
      <c r="M48" s="151"/>
      <c r="N48" s="151"/>
      <c r="O48" s="151"/>
      <c r="P48" s="159"/>
      <c r="Q48" s="154"/>
      <c r="R48" s="154"/>
      <c r="S48" s="154"/>
      <c r="T48" s="154"/>
      <c r="U48" s="154"/>
      <c r="V48" s="154"/>
      <c r="W48" s="154"/>
    </row>
    <row r="49" spans="1:23" ht="13.5">
      <c r="A49" s="15"/>
      <c r="B49" s="563"/>
      <c r="C49" s="571" t="s">
        <v>106</v>
      </c>
      <c r="D49" s="572"/>
      <c r="E49" s="150"/>
      <c r="F49" s="150"/>
      <c r="G49" s="154"/>
      <c r="H49" s="156"/>
      <c r="I49" s="154"/>
      <c r="J49" s="150"/>
      <c r="K49" s="150"/>
      <c r="L49" s="150"/>
      <c r="M49" s="151"/>
      <c r="N49" s="151"/>
      <c r="O49" s="151"/>
      <c r="P49" s="159"/>
      <c r="Q49" s="154"/>
      <c r="R49" s="154"/>
      <c r="S49" s="154"/>
      <c r="T49" s="154"/>
      <c r="U49" s="154"/>
      <c r="V49" s="154"/>
      <c r="W49" s="154"/>
    </row>
    <row r="50" spans="1:23" ht="13.5">
      <c r="A50" s="13"/>
      <c r="B50" s="564"/>
      <c r="C50" s="571" t="s">
        <v>123</v>
      </c>
      <c r="D50" s="572"/>
      <c r="E50" s="150"/>
      <c r="F50" s="150"/>
      <c r="G50" s="154"/>
      <c r="H50" s="156"/>
      <c r="I50" s="154"/>
      <c r="J50" s="150"/>
      <c r="K50" s="150"/>
      <c r="L50" s="150"/>
      <c r="M50" s="151"/>
      <c r="N50" s="151"/>
      <c r="O50" s="151"/>
      <c r="P50" s="159"/>
      <c r="Q50" s="154"/>
      <c r="R50" s="154"/>
      <c r="S50" s="154"/>
      <c r="T50" s="154"/>
      <c r="U50" s="154"/>
      <c r="V50" s="154"/>
      <c r="W50" s="154"/>
    </row>
    <row r="51" spans="1:23" ht="13.5">
      <c r="A51" s="575" t="s">
        <v>86</v>
      </c>
      <c r="B51" s="562" t="s">
        <v>129</v>
      </c>
      <c r="C51" s="4"/>
      <c r="D51" s="1" t="s">
        <v>129</v>
      </c>
      <c r="E51" s="2"/>
      <c r="F51" s="2"/>
      <c r="G51" s="5">
        <v>1</v>
      </c>
      <c r="H51" s="6" t="s">
        <v>429</v>
      </c>
      <c r="I51" s="476">
        <f>M51+O51+Q51+S51+U51+W51</f>
        <v>4912762</v>
      </c>
      <c r="J51" s="5">
        <v>1</v>
      </c>
      <c r="K51" s="7">
        <f>M51+Q51+U51</f>
        <v>4663761</v>
      </c>
      <c r="L51" s="20">
        <v>1</v>
      </c>
      <c r="M51" s="5">
        <f>ROUNDDOWN((M25+M42)*0.025,0)</f>
        <v>527250</v>
      </c>
      <c r="N51" s="151"/>
      <c r="O51" s="151"/>
      <c r="P51" s="20">
        <v>1</v>
      </c>
      <c r="Q51" s="5">
        <f>ROUNDDOWN((Q25+Q42)*0.02,0)</f>
        <v>2546207</v>
      </c>
      <c r="R51" s="154"/>
      <c r="S51" s="154"/>
      <c r="T51" s="5">
        <v>1</v>
      </c>
      <c r="U51" s="5">
        <f>ROUNDDOWN((U25+U42)*0.02,0)</f>
        <v>1590304</v>
      </c>
      <c r="V51" s="5">
        <v>1</v>
      </c>
      <c r="W51" s="5">
        <f>ROUNDDOWN((W25+W42)*0.02,0)</f>
        <v>249001</v>
      </c>
    </row>
    <row r="52" spans="1:23" ht="13.5">
      <c r="A52" s="576"/>
      <c r="B52" s="563"/>
      <c r="C52" s="573" t="s">
        <v>444</v>
      </c>
      <c r="D52" s="574"/>
      <c r="E52" s="2"/>
      <c r="F52" s="2"/>
      <c r="G52" s="5"/>
      <c r="H52" s="6"/>
      <c r="I52" s="461">
        <f>M52+O52+Q52+S52+U52+W52</f>
        <v>395595</v>
      </c>
      <c r="J52" s="2"/>
      <c r="K52" s="478">
        <f>M52+Q52+U52</f>
        <v>373185</v>
      </c>
      <c r="L52" s="20"/>
      <c r="M52" s="461">
        <f>ROUNDDOWN(M51*0.05,)</f>
        <v>26362</v>
      </c>
      <c r="N52" s="151"/>
      <c r="O52" s="154"/>
      <c r="P52" s="20"/>
      <c r="Q52" s="461">
        <f>ROUNDDOWN(Q51*0.08,)</f>
        <v>203696</v>
      </c>
      <c r="R52" s="154"/>
      <c r="S52" s="154"/>
      <c r="T52" s="312"/>
      <c r="U52" s="461">
        <f>ROUNDDOWN(U51*0.09,)</f>
        <v>143127</v>
      </c>
      <c r="V52" s="312"/>
      <c r="W52" s="461">
        <f>ROUNDDOWN(W51*0.09,)</f>
        <v>22410</v>
      </c>
    </row>
    <row r="53" spans="1:23" ht="13.5">
      <c r="A53" s="577"/>
      <c r="B53" s="564"/>
      <c r="C53" s="571" t="s">
        <v>137</v>
      </c>
      <c r="D53" s="572"/>
      <c r="E53" s="2"/>
      <c r="F53" s="2"/>
      <c r="G53" s="5"/>
      <c r="H53" s="6"/>
      <c r="I53" s="476">
        <f>M53+O53+Q53+S53+U53+W53</f>
        <v>5308357</v>
      </c>
      <c r="J53" s="2"/>
      <c r="K53" s="7">
        <f>M53+Q53+U53</f>
        <v>5036946</v>
      </c>
      <c r="L53" s="463"/>
      <c r="M53" s="5">
        <f>M51+M52</f>
        <v>553612</v>
      </c>
      <c r="N53" s="151"/>
      <c r="O53" s="154"/>
      <c r="P53" s="20"/>
      <c r="Q53" s="5">
        <f>Q51+Q52</f>
        <v>2749903</v>
      </c>
      <c r="R53" s="154"/>
      <c r="S53" s="154"/>
      <c r="T53" s="5"/>
      <c r="U53" s="5">
        <f>U51+U52</f>
        <v>1733431</v>
      </c>
      <c r="V53" s="5"/>
      <c r="W53" s="5">
        <f>W51+W52</f>
        <v>271411</v>
      </c>
    </row>
    <row r="54" spans="1:26" ht="13.5">
      <c r="A54" s="550" t="s">
        <v>124</v>
      </c>
      <c r="B54" s="551"/>
      <c r="C54" s="551"/>
      <c r="D54" s="552"/>
      <c r="E54" s="10"/>
      <c r="F54" s="10"/>
      <c r="G54" s="11"/>
      <c r="H54" s="12"/>
      <c r="I54" s="477">
        <f>M54+O54+Q54+S54+U54+W54</f>
        <v>274451407</v>
      </c>
      <c r="J54" s="10"/>
      <c r="K54" s="24">
        <f>M54+Q54+U54</f>
        <v>251348237</v>
      </c>
      <c r="L54" s="465"/>
      <c r="M54" s="11">
        <f>M27+M44+M53</f>
        <v>22698112</v>
      </c>
      <c r="N54" s="465"/>
      <c r="O54" s="11">
        <f>O27+O44+O53</f>
        <v>0</v>
      </c>
      <c r="P54" s="21"/>
      <c r="Q54" s="11">
        <f>Q27+Q44+Q53</f>
        <v>140245125</v>
      </c>
      <c r="R54" s="11"/>
      <c r="S54" s="11">
        <f>S27+S44+S53</f>
        <v>9261170</v>
      </c>
      <c r="T54" s="11"/>
      <c r="U54" s="11">
        <f>U27+U44+U53</f>
        <v>88405000</v>
      </c>
      <c r="V54" s="11"/>
      <c r="W54" s="11">
        <f>W27+W44+W53</f>
        <v>13842000</v>
      </c>
      <c r="Z54" s="9"/>
    </row>
    <row r="55" spans="1:23" ht="13.5">
      <c r="A55" s="553"/>
      <c r="B55" s="554"/>
      <c r="C55" s="554"/>
      <c r="D55" s="555"/>
      <c r="E55" s="14"/>
      <c r="F55" s="14"/>
      <c r="G55" s="14"/>
      <c r="H55" s="14"/>
      <c r="I55" s="459">
        <f>M55+O55+Q55+S55+U55+W55</f>
        <v>20597813</v>
      </c>
      <c r="J55" s="14"/>
      <c r="K55" s="459">
        <f>M55+Q55+U55</f>
        <v>18768884</v>
      </c>
      <c r="L55" s="466"/>
      <c r="M55" s="459">
        <f>M26+M43+M52</f>
        <v>1080862</v>
      </c>
      <c r="N55" s="466"/>
      <c r="O55" s="459">
        <f>O26+O43+O52</f>
        <v>0</v>
      </c>
      <c r="P55" s="18"/>
      <c r="Q55" s="459">
        <f>Q26+Q43+Q52</f>
        <v>10388527</v>
      </c>
      <c r="R55" s="14"/>
      <c r="S55" s="459">
        <f>S26+S43+S52</f>
        <v>686012</v>
      </c>
      <c r="T55" s="14"/>
      <c r="U55" s="459">
        <f>U26+U43+U52</f>
        <v>7299495</v>
      </c>
      <c r="V55" s="14"/>
      <c r="W55" s="459">
        <f>W26+W43+W52</f>
        <v>1142917</v>
      </c>
    </row>
    <row r="56" spans="1:16" ht="13.5">
      <c r="A56" s="302" t="s">
        <v>544</v>
      </c>
      <c r="M56" s="19"/>
      <c r="N56" s="19"/>
      <c r="O56" s="19"/>
      <c r="P56" s="19"/>
    </row>
    <row r="57" spans="13:16" ht="13.5">
      <c r="M57" s="19"/>
      <c r="N57" s="19"/>
      <c r="O57" s="19"/>
      <c r="P57" s="19"/>
    </row>
    <row r="58" spans="13:16" ht="13.5">
      <c r="M58" s="19"/>
      <c r="N58" s="19"/>
      <c r="O58" s="19"/>
      <c r="P58" s="19"/>
    </row>
    <row r="59" spans="11:16" ht="13.5">
      <c r="K59" t="s">
        <v>545</v>
      </c>
      <c r="M59" s="19"/>
      <c r="N59" s="19"/>
      <c r="O59" s="19"/>
      <c r="P59" s="19"/>
    </row>
    <row r="60" spans="8:23" ht="13.5">
      <c r="H60" s="310" t="s">
        <v>546</v>
      </c>
      <c r="I60" s="9">
        <f>SUM(M60:W60)</f>
        <v>274451000</v>
      </c>
      <c r="K60" s="468">
        <f>ROUNDDOWN(K54,-3)</f>
        <v>251348000</v>
      </c>
      <c r="M60" s="468">
        <f>ROUNDDOWN(M54,-3)</f>
        <v>22698000</v>
      </c>
      <c r="N60" s="19"/>
      <c r="O60" s="468">
        <f>ROUNDDOWN(O54,-3)</f>
        <v>0</v>
      </c>
      <c r="P60" s="19"/>
      <c r="Q60" s="468">
        <f>ROUNDDOWN(Q54,-3)</f>
        <v>140245000</v>
      </c>
      <c r="S60" s="468">
        <f>ROUNDDOWN(S54,-3)</f>
        <v>9261000</v>
      </c>
      <c r="U60" s="468">
        <f>ROUNDDOWN(U54,-3)</f>
        <v>88405000</v>
      </c>
      <c r="W60" s="468">
        <f>ROUNDDOWN(W54,-3)</f>
        <v>13842000</v>
      </c>
    </row>
    <row r="61" spans="8:23" ht="13.5">
      <c r="H61" s="310" t="s">
        <v>547</v>
      </c>
      <c r="I61" s="468">
        <v>346487000</v>
      </c>
      <c r="K61" s="468">
        <v>316056000</v>
      </c>
      <c r="M61" s="468">
        <v>22698000</v>
      </c>
      <c r="N61" s="19"/>
      <c r="O61" s="468">
        <v>975000</v>
      </c>
      <c r="P61" s="19"/>
      <c r="Q61" s="468">
        <v>204953000</v>
      </c>
      <c r="S61" s="468">
        <v>15614000</v>
      </c>
      <c r="U61" s="468">
        <v>88405000</v>
      </c>
      <c r="W61" s="468">
        <v>13842000</v>
      </c>
    </row>
    <row r="62" spans="8:23" ht="13.5">
      <c r="H62" s="310" t="s">
        <v>553</v>
      </c>
      <c r="I62" s="468">
        <f>I60-I61</f>
        <v>-72036000</v>
      </c>
      <c r="K62" s="468">
        <f>K60-K61</f>
        <v>-64708000</v>
      </c>
      <c r="M62" s="468">
        <f>M60-M61</f>
        <v>0</v>
      </c>
      <c r="N62" s="19"/>
      <c r="O62" s="468">
        <f>O60-O61</f>
        <v>-975000</v>
      </c>
      <c r="P62" s="19"/>
      <c r="Q62" s="468">
        <f>Q60-Q61</f>
        <v>-64708000</v>
      </c>
      <c r="S62" s="468">
        <f>S60-S61</f>
        <v>-6353000</v>
      </c>
      <c r="U62" s="468">
        <f>U60-U61</f>
        <v>0</v>
      </c>
      <c r="W62" s="468">
        <f>W60-W61</f>
        <v>0</v>
      </c>
    </row>
    <row r="63" spans="14:17" ht="13.5">
      <c r="N63" s="19"/>
      <c r="O63" s="19"/>
      <c r="P63" s="19"/>
      <c r="Q63" t="s">
        <v>540</v>
      </c>
    </row>
    <row r="64" spans="14:16" ht="14.25">
      <c r="N64" s="19"/>
      <c r="O64" s="19"/>
      <c r="P64" s="19"/>
    </row>
    <row r="65" spans="14:16" ht="14.25">
      <c r="N65" s="19"/>
      <c r="O65" s="19"/>
      <c r="P65" s="19"/>
    </row>
    <row r="66" spans="14:16" ht="14.25">
      <c r="N66" s="19"/>
      <c r="O66" s="19"/>
      <c r="P66" s="19"/>
    </row>
    <row r="67" spans="14:16" ht="14.25">
      <c r="N67" s="19"/>
      <c r="O67" s="19"/>
      <c r="P67" s="19"/>
    </row>
    <row r="68" spans="14:16" ht="14.25">
      <c r="N68" s="19"/>
      <c r="O68" s="19"/>
      <c r="P68" s="19"/>
    </row>
    <row r="69" spans="14:16" ht="14.25">
      <c r="N69" s="19"/>
      <c r="O69" s="19"/>
      <c r="P69" s="19"/>
    </row>
    <row r="70" spans="14:16" ht="14.25">
      <c r="N70" s="19"/>
      <c r="O70" s="19"/>
      <c r="P70" s="19"/>
    </row>
    <row r="71" spans="14:16" ht="14.25">
      <c r="N71" s="19"/>
      <c r="O71" s="19"/>
      <c r="P71" s="19"/>
    </row>
    <row r="72" spans="14:16" ht="14.25">
      <c r="N72" s="19"/>
      <c r="O72" s="19"/>
      <c r="P72" s="19"/>
    </row>
    <row r="73" spans="14:16" ht="14.25">
      <c r="N73" s="19"/>
      <c r="O73" s="19"/>
      <c r="P73" s="19"/>
    </row>
    <row r="74" spans="14:16" ht="14.25">
      <c r="N74" s="19"/>
      <c r="O74" s="19"/>
      <c r="P74" s="19"/>
    </row>
    <row r="75" spans="14:16" ht="14.25">
      <c r="N75" s="19"/>
      <c r="O75" s="19"/>
      <c r="P75" s="19"/>
    </row>
    <row r="76" spans="14:16" ht="14.25">
      <c r="N76" s="19"/>
      <c r="O76" s="19"/>
      <c r="P76" s="19"/>
    </row>
    <row r="77" spans="14:16" ht="14.25">
      <c r="N77" s="19"/>
      <c r="O77" s="19"/>
      <c r="P77" s="19"/>
    </row>
    <row r="78" spans="14:16" ht="14.25">
      <c r="N78" s="19"/>
      <c r="O78" s="19"/>
      <c r="P78" s="19"/>
    </row>
    <row r="79" spans="14:16" ht="14.25">
      <c r="N79" s="19"/>
      <c r="O79" s="19"/>
      <c r="P79" s="19"/>
    </row>
    <row r="80" spans="14:16" ht="14.25">
      <c r="N80" s="19"/>
      <c r="O80" s="19"/>
      <c r="P80" s="19"/>
    </row>
    <row r="81" spans="14:16" ht="14.25">
      <c r="N81" s="19"/>
      <c r="O81" s="19"/>
      <c r="P81" s="19"/>
    </row>
    <row r="82" spans="14:16" ht="13.5">
      <c r="N82" s="19"/>
      <c r="O82" s="19"/>
      <c r="P82" s="19"/>
    </row>
    <row r="83" spans="14:16" ht="13.5">
      <c r="N83" s="19"/>
      <c r="O83" s="19"/>
      <c r="P83" s="19"/>
    </row>
    <row r="84" spans="14:16" ht="13.5">
      <c r="N84" s="19"/>
      <c r="O84" s="19"/>
      <c r="P84" s="19"/>
    </row>
    <row r="85" spans="14:16" ht="13.5">
      <c r="N85" s="19"/>
      <c r="O85" s="19"/>
      <c r="P85" s="19"/>
    </row>
    <row r="86" spans="14:16" ht="13.5">
      <c r="N86" s="19"/>
      <c r="O86" s="19"/>
      <c r="P86" s="19"/>
    </row>
    <row r="87" spans="14:16" ht="13.5">
      <c r="N87" s="19"/>
      <c r="O87" s="19"/>
      <c r="P87" s="19"/>
    </row>
    <row r="88" spans="14:16" ht="13.5">
      <c r="N88" s="19"/>
      <c r="O88" s="19"/>
      <c r="P88" s="19"/>
    </row>
    <row r="89" spans="14:16" ht="13.5">
      <c r="N89" s="19"/>
      <c r="O89" s="19"/>
      <c r="P89" s="19"/>
    </row>
    <row r="90" spans="14:16" ht="13.5">
      <c r="N90" s="19"/>
      <c r="O90" s="19"/>
      <c r="P90" s="19"/>
    </row>
    <row r="91" spans="14:16" ht="13.5">
      <c r="N91" s="19"/>
      <c r="O91" s="19"/>
      <c r="P91" s="19"/>
    </row>
    <row r="92" spans="14:16" ht="13.5">
      <c r="N92" s="19"/>
      <c r="O92" s="19"/>
      <c r="P92" s="19"/>
    </row>
    <row r="93" spans="14:16" ht="13.5">
      <c r="N93" s="19"/>
      <c r="O93" s="19"/>
      <c r="P93" s="19"/>
    </row>
    <row r="94" spans="14:16" ht="13.5">
      <c r="N94" s="19"/>
      <c r="O94" s="19"/>
      <c r="P94" s="19"/>
    </row>
    <row r="95" spans="14:16" ht="13.5">
      <c r="N95" s="19"/>
      <c r="O95" s="19"/>
      <c r="P95" s="19"/>
    </row>
    <row r="96" spans="14:16" ht="13.5">
      <c r="N96" s="19"/>
      <c r="O96" s="19"/>
      <c r="P96" s="19"/>
    </row>
    <row r="97" spans="14:16" ht="13.5">
      <c r="N97" s="19"/>
      <c r="O97" s="19"/>
      <c r="P97" s="19"/>
    </row>
    <row r="98" spans="14:16" ht="13.5">
      <c r="N98" s="19"/>
      <c r="O98" s="19"/>
      <c r="P98" s="19"/>
    </row>
    <row r="99" spans="14:16" ht="13.5">
      <c r="N99" s="19"/>
      <c r="O99" s="19"/>
      <c r="P99" s="19"/>
    </row>
    <row r="100" spans="14:16" ht="13.5">
      <c r="N100" s="19"/>
      <c r="O100" s="19"/>
      <c r="P100" s="19"/>
    </row>
    <row r="101" spans="14:16" ht="13.5">
      <c r="N101" s="19"/>
      <c r="O101" s="19"/>
      <c r="P101" s="19"/>
    </row>
    <row r="102" spans="14:16" ht="13.5">
      <c r="N102" s="19"/>
      <c r="O102" s="19"/>
      <c r="P102" s="19"/>
    </row>
    <row r="103" spans="14:16" ht="13.5">
      <c r="N103" s="19"/>
      <c r="O103" s="19"/>
      <c r="P103" s="19"/>
    </row>
    <row r="104" spans="14:16" ht="13.5">
      <c r="N104" s="19"/>
      <c r="O104" s="19"/>
      <c r="P104" s="19"/>
    </row>
    <row r="105" spans="14:16" ht="13.5">
      <c r="N105" s="19"/>
      <c r="O105" s="19"/>
      <c r="P105" s="19"/>
    </row>
    <row r="106" spans="14:16" ht="13.5">
      <c r="N106" s="19"/>
      <c r="O106" s="19"/>
      <c r="P106" s="19"/>
    </row>
    <row r="107" spans="14:16" ht="13.5">
      <c r="N107" s="19"/>
      <c r="O107" s="19"/>
      <c r="P107" s="19"/>
    </row>
    <row r="108" spans="14:16" ht="13.5">
      <c r="N108" s="19"/>
      <c r="O108" s="19"/>
      <c r="P108" s="19"/>
    </row>
    <row r="109" spans="14:16" ht="13.5">
      <c r="N109" s="19"/>
      <c r="O109" s="19"/>
      <c r="P109" s="19"/>
    </row>
    <row r="110" spans="14:16" ht="13.5">
      <c r="N110" s="19"/>
      <c r="O110" s="19"/>
      <c r="P110" s="19"/>
    </row>
    <row r="111" spans="14:16" ht="13.5">
      <c r="N111" s="19"/>
      <c r="O111" s="19"/>
      <c r="P111" s="19"/>
    </row>
    <row r="112" spans="14:16" ht="13.5">
      <c r="N112" s="19"/>
      <c r="O112" s="19"/>
      <c r="P112" s="19"/>
    </row>
    <row r="113" spans="14:16" ht="13.5">
      <c r="N113" s="19"/>
      <c r="O113" s="19"/>
      <c r="P113" s="19"/>
    </row>
    <row r="114" spans="14:16" ht="13.5">
      <c r="N114" s="19"/>
      <c r="O114" s="19"/>
      <c r="P114" s="19"/>
    </row>
    <row r="115" spans="14:16" ht="13.5">
      <c r="N115" s="19"/>
      <c r="O115" s="19"/>
      <c r="P115" s="19"/>
    </row>
    <row r="116" spans="14:16" ht="13.5">
      <c r="N116" s="19"/>
      <c r="O116" s="19"/>
      <c r="P116" s="19"/>
    </row>
    <row r="117" spans="14:16" ht="13.5">
      <c r="N117" s="19"/>
      <c r="O117" s="19"/>
      <c r="P117" s="19"/>
    </row>
    <row r="118" spans="14:16" ht="13.5">
      <c r="N118" s="19"/>
      <c r="O118" s="19"/>
      <c r="P118" s="19"/>
    </row>
    <row r="119" spans="14:16" ht="13.5">
      <c r="N119" s="19"/>
      <c r="O119" s="19"/>
      <c r="P119" s="19"/>
    </row>
    <row r="120" spans="14:16" ht="13.5">
      <c r="N120" s="19"/>
      <c r="O120" s="19"/>
      <c r="P120" s="19"/>
    </row>
    <row r="121" spans="14:16" ht="13.5">
      <c r="N121" s="19"/>
      <c r="O121" s="19"/>
      <c r="P121" s="19"/>
    </row>
    <row r="122" spans="14:16" ht="13.5">
      <c r="N122" s="19"/>
      <c r="O122" s="19"/>
      <c r="P122" s="19"/>
    </row>
    <row r="123" spans="14:16" ht="13.5">
      <c r="N123" s="19"/>
      <c r="O123" s="19"/>
      <c r="P123" s="19"/>
    </row>
    <row r="124" spans="14:16" ht="13.5">
      <c r="N124" s="19"/>
      <c r="O124" s="19"/>
      <c r="P124" s="19"/>
    </row>
    <row r="125" spans="14:16" ht="13.5">
      <c r="N125" s="19"/>
      <c r="O125" s="19"/>
      <c r="P125" s="19"/>
    </row>
    <row r="126" spans="14:16" ht="13.5">
      <c r="N126" s="19"/>
      <c r="O126" s="19"/>
      <c r="P126" s="19"/>
    </row>
    <row r="127" spans="14:16" ht="13.5">
      <c r="N127" s="19"/>
      <c r="O127" s="19"/>
      <c r="P127" s="19"/>
    </row>
    <row r="128" spans="14:16" ht="13.5">
      <c r="N128" s="19"/>
      <c r="O128" s="19"/>
      <c r="P128" s="19"/>
    </row>
    <row r="129" spans="14:16" ht="13.5">
      <c r="N129" s="19"/>
      <c r="O129" s="19"/>
      <c r="P129" s="19"/>
    </row>
    <row r="130" spans="14:16" ht="13.5">
      <c r="N130" s="19"/>
      <c r="O130" s="19"/>
      <c r="P130" s="19"/>
    </row>
    <row r="131" spans="14:16" ht="13.5">
      <c r="N131" s="19"/>
      <c r="O131" s="19"/>
      <c r="P131" s="19"/>
    </row>
    <row r="132" spans="14:16" ht="13.5">
      <c r="N132" s="19"/>
      <c r="O132" s="19"/>
      <c r="P132" s="19"/>
    </row>
    <row r="133" spans="14:16" ht="13.5">
      <c r="N133" s="19"/>
      <c r="O133" s="19"/>
      <c r="P133" s="19"/>
    </row>
    <row r="134" spans="14:16" ht="13.5">
      <c r="N134" s="19"/>
      <c r="O134" s="19"/>
      <c r="P134" s="19"/>
    </row>
    <row r="135" spans="14:16" ht="13.5">
      <c r="N135" s="19"/>
      <c r="O135" s="19"/>
      <c r="P135" s="19"/>
    </row>
    <row r="136" spans="14:16" ht="13.5">
      <c r="N136" s="19"/>
      <c r="O136" s="19"/>
      <c r="P136" s="19"/>
    </row>
    <row r="137" spans="14:16" ht="13.5">
      <c r="N137" s="19"/>
      <c r="O137" s="19"/>
      <c r="P137" s="19"/>
    </row>
    <row r="138" spans="14:16" ht="13.5">
      <c r="N138" s="19"/>
      <c r="O138" s="19"/>
      <c r="P138" s="19"/>
    </row>
    <row r="139" spans="14:16" ht="13.5">
      <c r="N139" s="19"/>
      <c r="O139" s="19"/>
      <c r="P139" s="19"/>
    </row>
    <row r="140" spans="14:16" ht="13.5">
      <c r="N140" s="19"/>
      <c r="O140" s="19"/>
      <c r="P140" s="19"/>
    </row>
    <row r="141" spans="14:16" ht="13.5">
      <c r="N141" s="19"/>
      <c r="O141" s="19"/>
      <c r="P141" s="19"/>
    </row>
    <row r="142" spans="14:16" ht="13.5">
      <c r="N142" s="19"/>
      <c r="O142" s="19"/>
      <c r="P142" s="19"/>
    </row>
    <row r="143" spans="14:16" ht="13.5">
      <c r="N143" s="19"/>
      <c r="O143" s="19"/>
      <c r="P143" s="19"/>
    </row>
    <row r="144" spans="14:16" ht="13.5">
      <c r="N144" s="19"/>
      <c r="O144" s="19"/>
      <c r="P144" s="19"/>
    </row>
    <row r="145" spans="14:16" ht="13.5">
      <c r="N145" s="19"/>
      <c r="O145" s="19"/>
      <c r="P145" s="19"/>
    </row>
    <row r="146" spans="14:16" ht="13.5">
      <c r="N146" s="19"/>
      <c r="O146" s="19"/>
      <c r="P146" s="19"/>
    </row>
    <row r="147" spans="14:16" ht="13.5">
      <c r="N147" s="19"/>
      <c r="O147" s="19"/>
      <c r="P147" s="19"/>
    </row>
    <row r="148" spans="14:16" ht="13.5">
      <c r="N148" s="19"/>
      <c r="O148" s="19"/>
      <c r="P148" s="19"/>
    </row>
    <row r="149" spans="14:16" ht="13.5">
      <c r="N149" s="19"/>
      <c r="O149" s="19"/>
      <c r="P149" s="19"/>
    </row>
    <row r="150" spans="14:16" ht="13.5">
      <c r="N150" s="19"/>
      <c r="O150" s="19"/>
      <c r="P150" s="19"/>
    </row>
    <row r="151" spans="14:16" ht="13.5">
      <c r="N151" s="19"/>
      <c r="O151" s="19"/>
      <c r="P151" s="19"/>
    </row>
    <row r="152" spans="14:16" ht="13.5">
      <c r="N152" s="19"/>
      <c r="O152" s="19"/>
      <c r="P152" s="19"/>
    </row>
    <row r="153" spans="14:16" ht="13.5">
      <c r="N153" s="19"/>
      <c r="O153" s="19"/>
      <c r="P153" s="19"/>
    </row>
    <row r="154" spans="14:16" ht="13.5">
      <c r="N154" s="19"/>
      <c r="O154" s="19"/>
      <c r="P154" s="19"/>
    </row>
    <row r="155" spans="14:16" ht="13.5">
      <c r="N155" s="19"/>
      <c r="O155" s="19"/>
      <c r="P155" s="19"/>
    </row>
    <row r="156" spans="14:16" ht="13.5">
      <c r="N156" s="19"/>
      <c r="O156" s="19"/>
      <c r="P156" s="19"/>
    </row>
    <row r="157" spans="14:16" ht="13.5">
      <c r="N157" s="19"/>
      <c r="O157" s="19"/>
      <c r="P157" s="19"/>
    </row>
    <row r="158" spans="14:16" ht="13.5">
      <c r="N158" s="19"/>
      <c r="O158" s="19"/>
      <c r="P158" s="19"/>
    </row>
    <row r="159" spans="14:16" ht="13.5">
      <c r="N159" s="19"/>
      <c r="O159" s="19"/>
      <c r="P159" s="19"/>
    </row>
    <row r="160" spans="14:16" ht="13.5">
      <c r="N160" s="19"/>
      <c r="O160" s="19"/>
      <c r="P160" s="19"/>
    </row>
    <row r="161" spans="14:16" ht="13.5">
      <c r="N161" s="19"/>
      <c r="O161" s="19"/>
      <c r="P161" s="19"/>
    </row>
    <row r="162" spans="14:16" ht="13.5">
      <c r="N162" s="19"/>
      <c r="O162" s="19"/>
      <c r="P162" s="19"/>
    </row>
    <row r="163" spans="14:16" ht="13.5">
      <c r="N163" s="19"/>
      <c r="O163" s="19"/>
      <c r="P163" s="19"/>
    </row>
    <row r="164" spans="14:16" ht="13.5">
      <c r="N164" s="19"/>
      <c r="O164" s="19"/>
      <c r="P164" s="19"/>
    </row>
    <row r="165" spans="14:16" ht="13.5">
      <c r="N165" s="19"/>
      <c r="O165" s="19"/>
      <c r="P165" s="19"/>
    </row>
    <row r="166" spans="14:16" ht="13.5">
      <c r="N166" s="19"/>
      <c r="O166" s="19"/>
      <c r="P166" s="19"/>
    </row>
    <row r="167" spans="14:16" ht="13.5">
      <c r="N167" s="19"/>
      <c r="O167" s="19"/>
      <c r="P167" s="19"/>
    </row>
    <row r="168" spans="14:16" ht="13.5">
      <c r="N168" s="19"/>
      <c r="O168" s="19"/>
      <c r="P168" s="19"/>
    </row>
    <row r="169" spans="14:16" ht="13.5">
      <c r="N169" s="19"/>
      <c r="O169" s="19"/>
      <c r="P169" s="19"/>
    </row>
    <row r="170" spans="14:16" ht="13.5">
      <c r="N170" s="19"/>
      <c r="O170" s="19"/>
      <c r="P170" s="19"/>
    </row>
    <row r="171" spans="14:16" ht="13.5">
      <c r="N171" s="19"/>
      <c r="O171" s="19"/>
      <c r="P171" s="19"/>
    </row>
    <row r="172" spans="14:16" ht="13.5">
      <c r="N172" s="19"/>
      <c r="O172" s="19"/>
      <c r="P172" s="19"/>
    </row>
    <row r="173" spans="14:16" ht="13.5">
      <c r="N173" s="19"/>
      <c r="O173" s="19"/>
      <c r="P173" s="19"/>
    </row>
    <row r="174" spans="14:16" ht="13.5">
      <c r="N174" s="19"/>
      <c r="O174" s="19"/>
      <c r="P174" s="19"/>
    </row>
    <row r="175" spans="14:16" ht="13.5">
      <c r="N175" s="19"/>
      <c r="O175" s="19"/>
      <c r="P175" s="19"/>
    </row>
    <row r="176" spans="14:16" ht="13.5">
      <c r="N176" s="19"/>
      <c r="O176" s="19"/>
      <c r="P176" s="19"/>
    </row>
    <row r="177" spans="14:16" ht="13.5">
      <c r="N177" s="19"/>
      <c r="O177" s="19"/>
      <c r="P177" s="19"/>
    </row>
    <row r="178" spans="14:16" ht="13.5">
      <c r="N178" s="19"/>
      <c r="O178" s="19"/>
      <c r="P178" s="19"/>
    </row>
    <row r="179" spans="14:16" ht="13.5">
      <c r="N179" s="19"/>
      <c r="O179" s="19"/>
      <c r="P179" s="19"/>
    </row>
    <row r="180" spans="14:16" ht="13.5">
      <c r="N180" s="19"/>
      <c r="O180" s="19"/>
      <c r="P180" s="19"/>
    </row>
    <row r="181" spans="14:16" ht="13.5">
      <c r="N181" s="19"/>
      <c r="O181" s="19"/>
      <c r="P181" s="19"/>
    </row>
    <row r="182" spans="14:16" ht="13.5">
      <c r="N182" s="19"/>
      <c r="O182" s="19"/>
      <c r="P182" s="19"/>
    </row>
    <row r="183" spans="14:16" ht="13.5">
      <c r="N183" s="19"/>
      <c r="O183" s="19"/>
      <c r="P183" s="19"/>
    </row>
    <row r="184" spans="14:16" ht="13.5">
      <c r="N184" s="19"/>
      <c r="O184" s="19"/>
      <c r="P184" s="19"/>
    </row>
    <row r="185" spans="14:16" ht="13.5">
      <c r="N185" s="19"/>
      <c r="O185" s="19"/>
      <c r="P185" s="19"/>
    </row>
    <row r="186" spans="14:16" ht="13.5">
      <c r="N186" s="19"/>
      <c r="O186" s="19"/>
      <c r="P186" s="19"/>
    </row>
    <row r="187" spans="14:16" ht="13.5">
      <c r="N187" s="19"/>
      <c r="O187" s="19"/>
      <c r="P187" s="19"/>
    </row>
    <row r="188" spans="14:16" ht="13.5">
      <c r="N188" s="19"/>
      <c r="O188" s="19"/>
      <c r="P188" s="19"/>
    </row>
    <row r="189" spans="14:16" ht="13.5">
      <c r="N189" s="19"/>
      <c r="O189" s="19"/>
      <c r="P189" s="19"/>
    </row>
    <row r="190" spans="14:16" ht="13.5">
      <c r="N190" s="19"/>
      <c r="O190" s="19"/>
      <c r="P190" s="19"/>
    </row>
    <row r="191" spans="14:16" ht="13.5">
      <c r="N191" s="19"/>
      <c r="O191" s="19"/>
      <c r="P191" s="19"/>
    </row>
    <row r="192" spans="14:16" ht="13.5">
      <c r="N192" s="19"/>
      <c r="O192" s="19"/>
      <c r="P192" s="19"/>
    </row>
    <row r="193" spans="14:16" ht="13.5">
      <c r="N193" s="19"/>
      <c r="O193" s="19"/>
      <c r="P193" s="19"/>
    </row>
    <row r="194" spans="14:16" ht="13.5">
      <c r="N194" s="19"/>
      <c r="O194" s="19"/>
      <c r="P194" s="19"/>
    </row>
    <row r="195" spans="14:16" ht="13.5">
      <c r="N195" s="19"/>
      <c r="O195" s="19"/>
      <c r="P195" s="19"/>
    </row>
    <row r="196" spans="14:16" ht="13.5">
      <c r="N196" s="19"/>
      <c r="O196" s="19"/>
      <c r="P196" s="19"/>
    </row>
    <row r="197" spans="14:16" ht="13.5">
      <c r="N197" s="19"/>
      <c r="O197" s="19"/>
      <c r="P197" s="19"/>
    </row>
    <row r="198" spans="14:16" ht="13.5">
      <c r="N198" s="19"/>
      <c r="O198" s="19"/>
      <c r="P198" s="19"/>
    </row>
    <row r="199" spans="14:16" ht="13.5">
      <c r="N199" s="19"/>
      <c r="O199" s="19"/>
      <c r="P199" s="19"/>
    </row>
    <row r="200" spans="14:16" ht="13.5">
      <c r="N200" s="19"/>
      <c r="O200" s="19"/>
      <c r="P200" s="19"/>
    </row>
    <row r="201" spans="14:16" ht="13.5">
      <c r="N201" s="19"/>
      <c r="O201" s="19"/>
      <c r="P201" s="19"/>
    </row>
    <row r="202" spans="14:16" ht="13.5">
      <c r="N202" s="19"/>
      <c r="O202" s="19"/>
      <c r="P202" s="19"/>
    </row>
    <row r="203" spans="14:16" ht="13.5">
      <c r="N203" s="19"/>
      <c r="O203" s="19"/>
      <c r="P203" s="19"/>
    </row>
    <row r="204" spans="14:16" ht="13.5">
      <c r="N204" s="19"/>
      <c r="O204" s="19"/>
      <c r="P204" s="19"/>
    </row>
    <row r="205" spans="14:16" ht="13.5">
      <c r="N205" s="19"/>
      <c r="O205" s="19"/>
      <c r="P205" s="19"/>
    </row>
    <row r="206" spans="14:16" ht="13.5">
      <c r="N206" s="19"/>
      <c r="O206" s="19"/>
      <c r="P206" s="19"/>
    </row>
    <row r="207" spans="14:16" ht="13.5">
      <c r="N207" s="19"/>
      <c r="O207" s="19"/>
      <c r="P207" s="19"/>
    </row>
    <row r="208" spans="14:16" ht="13.5">
      <c r="N208" s="19"/>
      <c r="O208" s="19"/>
      <c r="P208" s="19"/>
    </row>
    <row r="209" spans="14:16" ht="13.5">
      <c r="N209" s="19"/>
      <c r="O209" s="19"/>
      <c r="P209" s="19"/>
    </row>
    <row r="210" spans="14:16" ht="13.5">
      <c r="N210" s="19"/>
      <c r="O210" s="19"/>
      <c r="P210" s="19"/>
    </row>
    <row r="211" spans="14:16" ht="13.5">
      <c r="N211" s="19"/>
      <c r="O211" s="19"/>
      <c r="P211" s="19"/>
    </row>
    <row r="212" spans="14:16" ht="13.5">
      <c r="N212" s="19"/>
      <c r="O212" s="19"/>
      <c r="P212" s="19"/>
    </row>
    <row r="213" spans="14:16" ht="13.5">
      <c r="N213" s="19"/>
      <c r="O213" s="19"/>
      <c r="P213" s="19"/>
    </row>
    <row r="214" spans="14:16" ht="13.5">
      <c r="N214" s="19"/>
      <c r="O214" s="19"/>
      <c r="P214" s="19"/>
    </row>
    <row r="215" spans="14:16" ht="13.5">
      <c r="N215" s="19"/>
      <c r="O215" s="19"/>
      <c r="P215" s="19"/>
    </row>
    <row r="216" spans="14:16" ht="13.5">
      <c r="N216" s="19"/>
      <c r="O216" s="19"/>
      <c r="P216" s="19"/>
    </row>
    <row r="217" spans="14:16" ht="13.5">
      <c r="N217" s="19"/>
      <c r="O217" s="19"/>
      <c r="P217" s="19"/>
    </row>
    <row r="218" spans="14:16" ht="13.5">
      <c r="N218" s="19"/>
      <c r="O218" s="19"/>
      <c r="P218" s="19"/>
    </row>
    <row r="219" spans="14:16" ht="13.5">
      <c r="N219" s="19"/>
      <c r="O219" s="19"/>
      <c r="P219" s="19"/>
    </row>
    <row r="220" spans="14:16" ht="13.5">
      <c r="N220" s="19"/>
      <c r="O220" s="19"/>
      <c r="P220" s="19"/>
    </row>
    <row r="221" spans="14:16" ht="13.5">
      <c r="N221" s="19"/>
      <c r="O221" s="19"/>
      <c r="P221" s="19"/>
    </row>
    <row r="222" spans="14:16" ht="13.5">
      <c r="N222" s="19"/>
      <c r="O222" s="19"/>
      <c r="P222" s="19"/>
    </row>
    <row r="223" spans="14:16" ht="13.5">
      <c r="N223" s="19"/>
      <c r="O223" s="19"/>
      <c r="P223" s="19"/>
    </row>
    <row r="224" spans="14:16" ht="13.5">
      <c r="N224" s="19"/>
      <c r="O224" s="19"/>
      <c r="P224" s="19"/>
    </row>
    <row r="225" spans="14:16" ht="13.5">
      <c r="N225" s="19"/>
      <c r="O225" s="19"/>
      <c r="P225" s="19"/>
    </row>
    <row r="226" spans="14:16" ht="13.5">
      <c r="N226" s="19"/>
      <c r="O226" s="19"/>
      <c r="P226" s="19"/>
    </row>
    <row r="227" spans="14:16" ht="13.5">
      <c r="N227" s="19"/>
      <c r="O227" s="19"/>
      <c r="P227" s="19"/>
    </row>
    <row r="228" spans="14:16" ht="13.5">
      <c r="N228" s="19"/>
      <c r="O228" s="19"/>
      <c r="P228" s="19"/>
    </row>
    <row r="229" spans="14:16" ht="13.5">
      <c r="N229" s="19"/>
      <c r="O229" s="19"/>
      <c r="P229" s="19"/>
    </row>
    <row r="230" spans="14:16" ht="13.5">
      <c r="N230" s="19"/>
      <c r="O230" s="19"/>
      <c r="P230" s="19"/>
    </row>
    <row r="231" spans="14:16" ht="13.5">
      <c r="N231" s="19"/>
      <c r="O231" s="19"/>
      <c r="P231" s="19"/>
    </row>
    <row r="232" spans="14:16" ht="13.5">
      <c r="N232" s="19"/>
      <c r="O232" s="19"/>
      <c r="P232" s="19"/>
    </row>
    <row r="233" spans="14:16" ht="13.5">
      <c r="N233" s="19"/>
      <c r="O233" s="19"/>
      <c r="P233" s="19"/>
    </row>
    <row r="234" spans="14:16" ht="13.5">
      <c r="N234" s="19"/>
      <c r="O234" s="19"/>
      <c r="P234" s="19"/>
    </row>
    <row r="235" spans="14:16" ht="13.5">
      <c r="N235" s="19"/>
      <c r="O235" s="19"/>
      <c r="P235" s="19"/>
    </row>
    <row r="236" spans="14:16" ht="13.5">
      <c r="N236" s="19"/>
      <c r="O236" s="19"/>
      <c r="P236" s="19"/>
    </row>
    <row r="237" spans="14:16" ht="13.5">
      <c r="N237" s="19"/>
      <c r="O237" s="19"/>
      <c r="P237" s="19"/>
    </row>
    <row r="238" spans="14:16" ht="13.5">
      <c r="N238" s="19"/>
      <c r="O238" s="19"/>
      <c r="P238" s="19"/>
    </row>
    <row r="239" spans="14:16" ht="13.5">
      <c r="N239" s="19"/>
      <c r="O239" s="19"/>
      <c r="P239" s="19"/>
    </row>
    <row r="240" spans="14:16" ht="13.5">
      <c r="N240" s="19"/>
      <c r="O240" s="19"/>
      <c r="P240" s="19"/>
    </row>
    <row r="241" spans="14:16" ht="13.5">
      <c r="N241" s="19"/>
      <c r="O241" s="19"/>
      <c r="P241" s="19"/>
    </row>
    <row r="242" spans="14:16" ht="13.5">
      <c r="N242" s="19"/>
      <c r="O242" s="19"/>
      <c r="P242" s="19"/>
    </row>
    <row r="243" spans="14:16" ht="13.5">
      <c r="N243" s="19"/>
      <c r="O243" s="19"/>
      <c r="P243" s="19"/>
    </row>
    <row r="244" spans="14:16" ht="13.5">
      <c r="N244" s="19"/>
      <c r="O244" s="19"/>
      <c r="P244" s="19"/>
    </row>
    <row r="245" spans="14:16" ht="13.5">
      <c r="N245" s="19"/>
      <c r="O245" s="19"/>
      <c r="P245" s="19"/>
    </row>
    <row r="246" spans="14:16" ht="13.5">
      <c r="N246" s="19"/>
      <c r="O246" s="19"/>
      <c r="P246" s="19"/>
    </row>
    <row r="247" spans="14:16" ht="13.5">
      <c r="N247" s="19"/>
      <c r="O247" s="19"/>
      <c r="P247" s="19"/>
    </row>
    <row r="248" spans="14:16" ht="13.5">
      <c r="N248" s="19"/>
      <c r="O248" s="19"/>
      <c r="P248" s="19"/>
    </row>
    <row r="249" spans="14:16" ht="13.5">
      <c r="N249" s="19"/>
      <c r="O249" s="19"/>
      <c r="P249" s="19"/>
    </row>
    <row r="250" spans="14:16" ht="13.5">
      <c r="N250" s="19"/>
      <c r="O250" s="19"/>
      <c r="P250" s="19"/>
    </row>
    <row r="251" spans="14:16" ht="13.5">
      <c r="N251" s="19"/>
      <c r="O251" s="19"/>
      <c r="P251" s="19"/>
    </row>
    <row r="252" spans="14:16" ht="13.5">
      <c r="N252" s="19"/>
      <c r="O252" s="19"/>
      <c r="P252" s="19"/>
    </row>
    <row r="253" spans="14:16" ht="13.5">
      <c r="N253" s="19"/>
      <c r="O253" s="19"/>
      <c r="P253" s="19"/>
    </row>
    <row r="254" spans="14:16" ht="13.5">
      <c r="N254" s="19"/>
      <c r="O254" s="19"/>
      <c r="P254" s="19"/>
    </row>
    <row r="255" spans="14:16" ht="13.5">
      <c r="N255" s="19"/>
      <c r="O255" s="19"/>
      <c r="P255" s="19"/>
    </row>
    <row r="256" spans="14:16" ht="13.5">
      <c r="N256" s="19"/>
      <c r="O256" s="19"/>
      <c r="P256" s="19"/>
    </row>
    <row r="257" spans="14:16" ht="13.5">
      <c r="N257" s="19"/>
      <c r="O257" s="19"/>
      <c r="P257" s="19"/>
    </row>
    <row r="258" spans="14:16" ht="13.5">
      <c r="N258" s="19"/>
      <c r="O258" s="19"/>
      <c r="P258" s="19"/>
    </row>
    <row r="259" spans="14:16" ht="13.5">
      <c r="N259" s="19"/>
      <c r="O259" s="19"/>
      <c r="P259" s="19"/>
    </row>
    <row r="260" spans="14:16" ht="13.5">
      <c r="N260" s="19"/>
      <c r="O260" s="19"/>
      <c r="P260" s="19"/>
    </row>
    <row r="261" spans="14:16" ht="13.5">
      <c r="N261" s="19"/>
      <c r="O261" s="19"/>
      <c r="P261" s="19"/>
    </row>
    <row r="262" spans="14:16" ht="13.5">
      <c r="N262" s="19"/>
      <c r="O262" s="19"/>
      <c r="P262" s="19"/>
    </row>
    <row r="263" spans="14:16" ht="13.5">
      <c r="N263" s="19"/>
      <c r="O263" s="19"/>
      <c r="P263" s="19"/>
    </row>
    <row r="264" spans="14:16" ht="13.5">
      <c r="N264" s="19"/>
      <c r="O264" s="19"/>
      <c r="P264" s="19"/>
    </row>
    <row r="265" spans="14:16" ht="13.5">
      <c r="N265" s="19"/>
      <c r="O265" s="19"/>
      <c r="P265" s="19"/>
    </row>
    <row r="266" spans="14:16" ht="13.5">
      <c r="N266" s="19"/>
      <c r="O266" s="19"/>
      <c r="P266" s="19"/>
    </row>
    <row r="267" spans="14:16" ht="13.5">
      <c r="N267" s="19"/>
      <c r="O267" s="19"/>
      <c r="P267" s="19"/>
    </row>
    <row r="268" spans="14:16" ht="13.5">
      <c r="N268" s="19"/>
      <c r="O268" s="19"/>
      <c r="P268" s="19"/>
    </row>
    <row r="269" spans="14:16" ht="13.5">
      <c r="N269" s="19"/>
      <c r="O269" s="19"/>
      <c r="P269" s="19"/>
    </row>
    <row r="270" spans="14:16" ht="13.5">
      <c r="N270" s="19"/>
      <c r="O270" s="19"/>
      <c r="P270" s="19"/>
    </row>
    <row r="271" spans="14:16" ht="13.5">
      <c r="N271" s="19"/>
      <c r="O271" s="19"/>
      <c r="P271" s="19"/>
    </row>
    <row r="272" spans="14:16" ht="13.5">
      <c r="N272" s="19"/>
      <c r="O272" s="19"/>
      <c r="P272" s="19"/>
    </row>
    <row r="273" spans="14:16" ht="13.5">
      <c r="N273" s="19"/>
      <c r="O273" s="19"/>
      <c r="P273" s="19"/>
    </row>
    <row r="274" spans="14:16" ht="13.5">
      <c r="N274" s="19"/>
      <c r="O274" s="19"/>
      <c r="P274" s="19"/>
    </row>
    <row r="275" spans="14:16" ht="13.5">
      <c r="N275" s="19"/>
      <c r="O275" s="19"/>
      <c r="P275" s="19"/>
    </row>
    <row r="276" spans="14:16" ht="13.5">
      <c r="N276" s="19"/>
      <c r="O276" s="19"/>
      <c r="P276" s="19"/>
    </row>
    <row r="277" spans="14:16" ht="13.5">
      <c r="N277" s="19"/>
      <c r="O277" s="19"/>
      <c r="P277" s="19"/>
    </row>
    <row r="278" spans="14:16" ht="13.5">
      <c r="N278" s="19"/>
      <c r="O278" s="19"/>
      <c r="P278" s="19"/>
    </row>
    <row r="279" spans="14:16" ht="13.5">
      <c r="N279" s="19"/>
      <c r="O279" s="19"/>
      <c r="P279" s="19"/>
    </row>
    <row r="280" spans="14:16" ht="13.5">
      <c r="N280" s="19"/>
      <c r="O280" s="19"/>
      <c r="P280" s="19"/>
    </row>
    <row r="281" spans="14:16" ht="13.5">
      <c r="N281" s="19"/>
      <c r="O281" s="19"/>
      <c r="P281" s="19"/>
    </row>
    <row r="282" spans="14:16" ht="13.5">
      <c r="N282" s="19"/>
      <c r="O282" s="19"/>
      <c r="P282" s="19"/>
    </row>
    <row r="283" spans="14:16" ht="13.5">
      <c r="N283" s="19"/>
      <c r="O283" s="19"/>
      <c r="P283" s="19"/>
    </row>
    <row r="284" spans="14:16" ht="13.5">
      <c r="N284" s="19"/>
      <c r="O284" s="19"/>
      <c r="P284" s="19"/>
    </row>
    <row r="285" spans="14:16" ht="13.5">
      <c r="N285" s="19"/>
      <c r="O285" s="19"/>
      <c r="P285" s="19"/>
    </row>
    <row r="286" spans="14:16" ht="13.5">
      <c r="N286" s="19"/>
      <c r="O286" s="19"/>
      <c r="P286" s="19"/>
    </row>
    <row r="287" spans="14:16" ht="13.5">
      <c r="N287" s="19"/>
      <c r="O287" s="19"/>
      <c r="P287" s="19"/>
    </row>
    <row r="288" spans="14:16" ht="13.5">
      <c r="N288" s="19"/>
      <c r="O288" s="19"/>
      <c r="P288" s="19"/>
    </row>
    <row r="289" spans="14:16" ht="13.5">
      <c r="N289" s="19"/>
      <c r="O289" s="19"/>
      <c r="P289" s="19"/>
    </row>
    <row r="290" spans="14:16" ht="13.5">
      <c r="N290" s="19"/>
      <c r="O290" s="19"/>
      <c r="P290" s="19"/>
    </row>
    <row r="291" spans="14:16" ht="13.5">
      <c r="N291" s="19"/>
      <c r="O291" s="19"/>
      <c r="P291" s="19"/>
    </row>
    <row r="292" spans="14:16" ht="13.5">
      <c r="N292" s="19"/>
      <c r="O292" s="19"/>
      <c r="P292" s="19"/>
    </row>
    <row r="293" spans="14:16" ht="13.5">
      <c r="N293" s="19"/>
      <c r="O293" s="19"/>
      <c r="P293" s="19"/>
    </row>
    <row r="294" spans="14:16" ht="13.5">
      <c r="N294" s="19"/>
      <c r="O294" s="19"/>
      <c r="P294" s="19"/>
    </row>
    <row r="295" spans="14:16" ht="13.5">
      <c r="N295" s="19"/>
      <c r="O295" s="19"/>
      <c r="P295" s="19"/>
    </row>
    <row r="296" spans="14:16" ht="13.5">
      <c r="N296" s="19"/>
      <c r="O296" s="19"/>
      <c r="P296" s="19"/>
    </row>
    <row r="297" spans="14:16" ht="13.5">
      <c r="N297" s="19"/>
      <c r="O297" s="19"/>
      <c r="P297" s="19"/>
    </row>
    <row r="298" spans="14:16" ht="13.5">
      <c r="N298" s="19"/>
      <c r="O298" s="19"/>
      <c r="P298" s="19"/>
    </row>
    <row r="299" spans="14:16" ht="13.5">
      <c r="N299" s="19"/>
      <c r="O299" s="19"/>
      <c r="P299" s="19"/>
    </row>
    <row r="300" spans="14:16" ht="13.5">
      <c r="N300" s="19"/>
      <c r="O300" s="19"/>
      <c r="P300" s="19"/>
    </row>
    <row r="301" spans="14:16" ht="13.5">
      <c r="N301" s="19"/>
      <c r="O301" s="19"/>
      <c r="P301" s="19"/>
    </row>
    <row r="302" spans="14:16" ht="13.5">
      <c r="N302" s="19"/>
      <c r="O302" s="19"/>
      <c r="P302" s="19"/>
    </row>
    <row r="303" spans="14:16" ht="13.5">
      <c r="N303" s="19"/>
      <c r="O303" s="19"/>
      <c r="P303" s="19"/>
    </row>
    <row r="304" spans="14:16" ht="13.5">
      <c r="N304" s="19"/>
      <c r="O304" s="19"/>
      <c r="P304" s="19"/>
    </row>
    <row r="305" spans="14:16" ht="13.5">
      <c r="N305" s="19"/>
      <c r="O305" s="19"/>
      <c r="P305" s="19"/>
    </row>
    <row r="306" spans="14:16" ht="13.5">
      <c r="N306" s="19"/>
      <c r="O306" s="19"/>
      <c r="P306" s="19"/>
    </row>
    <row r="307" spans="14:16" ht="13.5">
      <c r="N307" s="19"/>
      <c r="O307" s="19"/>
      <c r="P307" s="19"/>
    </row>
    <row r="308" spans="14:16" ht="13.5">
      <c r="N308" s="19"/>
      <c r="O308" s="19"/>
      <c r="P308" s="19"/>
    </row>
    <row r="309" spans="14:16" ht="13.5">
      <c r="N309" s="19"/>
      <c r="O309" s="19"/>
      <c r="P309" s="19"/>
    </row>
    <row r="310" spans="14:16" ht="13.5">
      <c r="N310" s="19"/>
      <c r="O310" s="19"/>
      <c r="P310" s="19"/>
    </row>
    <row r="311" spans="14:16" ht="13.5">
      <c r="N311" s="19"/>
      <c r="O311" s="19"/>
      <c r="P311" s="19"/>
    </row>
    <row r="312" spans="14:16" ht="13.5">
      <c r="N312" s="19"/>
      <c r="O312" s="19"/>
      <c r="P312" s="19"/>
    </row>
    <row r="313" spans="14:16" ht="13.5">
      <c r="N313" s="19"/>
      <c r="O313" s="19"/>
      <c r="P313" s="19"/>
    </row>
    <row r="314" spans="14:16" ht="13.5">
      <c r="N314" s="19"/>
      <c r="O314" s="19"/>
      <c r="P314" s="19"/>
    </row>
    <row r="315" spans="14:16" ht="13.5">
      <c r="N315" s="19"/>
      <c r="O315" s="19"/>
      <c r="P315" s="19"/>
    </row>
    <row r="316" spans="14:16" ht="13.5">
      <c r="N316" s="19"/>
      <c r="O316" s="19"/>
      <c r="P316" s="19"/>
    </row>
    <row r="317" spans="14:16" ht="13.5">
      <c r="N317" s="19"/>
      <c r="O317" s="19"/>
      <c r="P317" s="19"/>
    </row>
    <row r="318" spans="14:16" ht="13.5">
      <c r="N318" s="19"/>
      <c r="O318" s="19"/>
      <c r="P318" s="19"/>
    </row>
    <row r="319" spans="14:16" ht="13.5">
      <c r="N319" s="19"/>
      <c r="O319" s="19"/>
      <c r="P319" s="19"/>
    </row>
    <row r="320" spans="14:16" ht="13.5">
      <c r="N320" s="19"/>
      <c r="O320" s="19"/>
      <c r="P320" s="19"/>
    </row>
    <row r="321" spans="14:16" ht="13.5">
      <c r="N321" s="19"/>
      <c r="O321" s="19"/>
      <c r="P321" s="19"/>
    </row>
    <row r="322" spans="14:16" ht="13.5">
      <c r="N322" s="19"/>
      <c r="O322" s="19"/>
      <c r="P322" s="19"/>
    </row>
    <row r="323" spans="14:16" ht="13.5">
      <c r="N323" s="19"/>
      <c r="O323" s="19"/>
      <c r="P323" s="19"/>
    </row>
    <row r="324" spans="14:16" ht="13.5">
      <c r="N324" s="19"/>
      <c r="O324" s="19"/>
      <c r="P324" s="19"/>
    </row>
    <row r="325" spans="14:16" ht="13.5">
      <c r="N325" s="19"/>
      <c r="O325" s="19"/>
      <c r="P325" s="19"/>
    </row>
    <row r="326" spans="14:16" ht="13.5">
      <c r="N326" s="19"/>
      <c r="O326" s="19"/>
      <c r="P326" s="19"/>
    </row>
    <row r="327" spans="14:16" ht="13.5">
      <c r="N327" s="19"/>
      <c r="O327" s="19"/>
      <c r="P327" s="19"/>
    </row>
    <row r="328" spans="14:16" ht="13.5">
      <c r="N328" s="19"/>
      <c r="O328" s="19"/>
      <c r="P328" s="19"/>
    </row>
    <row r="329" spans="14:16" ht="13.5">
      <c r="N329" s="19"/>
      <c r="O329" s="19"/>
      <c r="P329" s="19"/>
    </row>
    <row r="330" spans="14:16" ht="13.5">
      <c r="N330" s="19"/>
      <c r="O330" s="19"/>
      <c r="P330" s="19"/>
    </row>
    <row r="331" spans="14:16" ht="13.5">
      <c r="N331" s="19"/>
      <c r="O331" s="19"/>
      <c r="P331" s="19"/>
    </row>
    <row r="332" spans="14:16" ht="13.5">
      <c r="N332" s="19"/>
      <c r="O332" s="19"/>
      <c r="P332" s="19"/>
    </row>
    <row r="333" spans="14:16" ht="13.5">
      <c r="N333" s="19"/>
      <c r="O333" s="19"/>
      <c r="P333" s="19"/>
    </row>
    <row r="334" spans="14:16" ht="13.5">
      <c r="N334" s="19"/>
      <c r="O334" s="19"/>
      <c r="P334" s="19"/>
    </row>
    <row r="335" spans="14:16" ht="13.5">
      <c r="N335" s="19"/>
      <c r="O335" s="19"/>
      <c r="P335" s="19"/>
    </row>
    <row r="336" spans="14:16" ht="13.5">
      <c r="N336" s="19"/>
      <c r="O336" s="19"/>
      <c r="P336" s="19"/>
    </row>
    <row r="337" spans="14:16" ht="13.5">
      <c r="N337" s="19"/>
      <c r="O337" s="19"/>
      <c r="P337" s="19"/>
    </row>
    <row r="338" spans="14:16" ht="13.5">
      <c r="N338" s="19"/>
      <c r="O338" s="19"/>
      <c r="P338" s="19"/>
    </row>
    <row r="339" spans="14:16" ht="13.5">
      <c r="N339" s="19"/>
      <c r="O339" s="19"/>
      <c r="P339" s="19"/>
    </row>
    <row r="340" spans="14:16" ht="13.5">
      <c r="N340" s="19"/>
      <c r="O340" s="19"/>
      <c r="P340" s="19"/>
    </row>
    <row r="341" spans="14:16" ht="13.5">
      <c r="N341" s="19"/>
      <c r="O341" s="19"/>
      <c r="P341" s="19"/>
    </row>
    <row r="342" spans="14:16" ht="13.5">
      <c r="N342" s="19"/>
      <c r="O342" s="19"/>
      <c r="P342" s="19"/>
    </row>
    <row r="343" spans="14:16" ht="13.5">
      <c r="N343" s="19"/>
      <c r="O343" s="19"/>
      <c r="P343" s="19"/>
    </row>
    <row r="344" spans="14:16" ht="13.5">
      <c r="N344" s="19"/>
      <c r="O344" s="19"/>
      <c r="P344" s="19"/>
    </row>
    <row r="345" spans="14:16" ht="13.5">
      <c r="N345" s="19"/>
      <c r="O345" s="19"/>
      <c r="P345" s="19"/>
    </row>
    <row r="346" spans="14:16" ht="13.5">
      <c r="N346" s="19"/>
      <c r="O346" s="19"/>
      <c r="P346" s="19"/>
    </row>
    <row r="347" spans="14:16" ht="13.5">
      <c r="N347" s="19"/>
      <c r="O347" s="19"/>
      <c r="P347" s="19"/>
    </row>
    <row r="348" spans="14:16" ht="13.5">
      <c r="N348" s="19"/>
      <c r="O348" s="19"/>
      <c r="P348" s="19"/>
    </row>
    <row r="349" spans="14:16" ht="13.5">
      <c r="N349" s="19"/>
      <c r="O349" s="19"/>
      <c r="P349" s="19"/>
    </row>
    <row r="350" spans="14:16" ht="13.5">
      <c r="N350" s="19"/>
      <c r="O350" s="19"/>
      <c r="P350" s="19"/>
    </row>
    <row r="351" spans="14:16" ht="13.5">
      <c r="N351" s="19"/>
      <c r="O351" s="19"/>
      <c r="P351" s="19"/>
    </row>
    <row r="352" spans="14:16" ht="13.5">
      <c r="N352" s="19"/>
      <c r="O352" s="19"/>
      <c r="P352" s="19"/>
    </row>
    <row r="353" spans="14:16" ht="13.5">
      <c r="N353" s="19"/>
      <c r="O353" s="19"/>
      <c r="P353" s="19"/>
    </row>
    <row r="354" spans="14:16" ht="13.5">
      <c r="N354" s="19"/>
      <c r="O354" s="19"/>
      <c r="P354" s="19"/>
    </row>
    <row r="355" spans="14:16" ht="13.5">
      <c r="N355" s="19"/>
      <c r="O355" s="19"/>
      <c r="P355" s="19"/>
    </row>
    <row r="356" spans="14:16" ht="13.5">
      <c r="N356" s="19"/>
      <c r="O356" s="19"/>
      <c r="P356" s="19"/>
    </row>
    <row r="357" spans="14:16" ht="13.5">
      <c r="N357" s="19"/>
      <c r="O357" s="19"/>
      <c r="P357" s="19"/>
    </row>
    <row r="358" spans="14:16" ht="13.5">
      <c r="N358" s="19"/>
      <c r="O358" s="19"/>
      <c r="P358" s="19"/>
    </row>
    <row r="359" spans="14:16" ht="13.5">
      <c r="N359" s="19"/>
      <c r="O359" s="19"/>
      <c r="P359" s="19"/>
    </row>
    <row r="360" spans="14:16" ht="13.5">
      <c r="N360" s="19"/>
      <c r="O360" s="19"/>
      <c r="P360" s="19"/>
    </row>
    <row r="361" spans="14:16" ht="13.5">
      <c r="N361" s="19"/>
      <c r="O361" s="19"/>
      <c r="P361" s="19"/>
    </row>
    <row r="362" spans="14:16" ht="13.5">
      <c r="N362" s="19"/>
      <c r="O362" s="19"/>
      <c r="P362" s="19"/>
    </row>
    <row r="363" spans="14:16" ht="13.5">
      <c r="N363" s="19"/>
      <c r="O363" s="19"/>
      <c r="P363" s="19"/>
    </row>
    <row r="364" spans="14:16" ht="13.5">
      <c r="N364" s="19"/>
      <c r="O364" s="19"/>
      <c r="P364" s="19"/>
    </row>
    <row r="365" spans="14:16" ht="13.5">
      <c r="N365" s="19"/>
      <c r="O365" s="19"/>
      <c r="P365" s="19"/>
    </row>
    <row r="366" spans="14:16" ht="13.5">
      <c r="N366" s="19"/>
      <c r="O366" s="19"/>
      <c r="P366" s="19"/>
    </row>
    <row r="367" spans="14:16" ht="13.5">
      <c r="N367" s="19"/>
      <c r="O367" s="19"/>
      <c r="P367" s="19"/>
    </row>
    <row r="368" spans="14:16" ht="13.5">
      <c r="N368" s="19"/>
      <c r="O368" s="19"/>
      <c r="P368" s="19"/>
    </row>
    <row r="369" spans="14:16" ht="13.5">
      <c r="N369" s="19"/>
      <c r="O369" s="19"/>
      <c r="P369" s="19"/>
    </row>
    <row r="370" spans="14:16" ht="13.5">
      <c r="N370" s="19"/>
      <c r="O370" s="19"/>
      <c r="P370" s="19"/>
    </row>
    <row r="371" spans="14:16" ht="13.5">
      <c r="N371" s="19"/>
      <c r="O371" s="19"/>
      <c r="P371" s="19"/>
    </row>
    <row r="372" spans="14:16" ht="13.5">
      <c r="N372" s="19"/>
      <c r="O372" s="19"/>
      <c r="P372" s="19"/>
    </row>
    <row r="373" spans="14:16" ht="13.5">
      <c r="N373" s="19"/>
      <c r="O373" s="19"/>
      <c r="P373" s="19"/>
    </row>
    <row r="374" spans="14:16" ht="13.5">
      <c r="N374" s="19"/>
      <c r="O374" s="19"/>
      <c r="P374" s="19"/>
    </row>
    <row r="375" spans="14:16" ht="13.5">
      <c r="N375" s="19"/>
      <c r="O375" s="19"/>
      <c r="P375" s="19"/>
    </row>
    <row r="376" spans="14:16" ht="13.5">
      <c r="N376" s="19"/>
      <c r="O376" s="19"/>
      <c r="P376" s="19"/>
    </row>
    <row r="377" spans="14:16" ht="13.5">
      <c r="N377" s="19"/>
      <c r="O377" s="19"/>
      <c r="P377" s="19"/>
    </row>
    <row r="378" spans="14:16" ht="13.5">
      <c r="N378" s="19"/>
      <c r="O378" s="19"/>
      <c r="P378" s="19"/>
    </row>
    <row r="379" spans="14:16" ht="13.5">
      <c r="N379" s="19"/>
      <c r="O379" s="19"/>
      <c r="P379" s="19"/>
    </row>
    <row r="380" spans="14:16" ht="13.5">
      <c r="N380" s="19"/>
      <c r="O380" s="19"/>
      <c r="P380" s="19"/>
    </row>
    <row r="381" spans="14:16" ht="13.5">
      <c r="N381" s="19"/>
      <c r="O381" s="19"/>
      <c r="P381" s="19"/>
    </row>
    <row r="382" spans="14:16" ht="13.5">
      <c r="N382" s="19"/>
      <c r="O382" s="19"/>
      <c r="P382" s="19"/>
    </row>
    <row r="383" spans="14:16" ht="13.5">
      <c r="N383" s="19"/>
      <c r="O383" s="19"/>
      <c r="P383" s="19"/>
    </row>
    <row r="384" spans="14:16" ht="13.5">
      <c r="N384" s="19"/>
      <c r="O384" s="19"/>
      <c r="P384" s="19"/>
    </row>
    <row r="385" spans="14:16" ht="13.5">
      <c r="N385" s="19"/>
      <c r="O385" s="19"/>
      <c r="P385" s="19"/>
    </row>
    <row r="386" spans="14:16" ht="13.5">
      <c r="N386" s="19"/>
      <c r="O386" s="19"/>
      <c r="P386" s="19"/>
    </row>
    <row r="387" spans="14:16" ht="13.5">
      <c r="N387" s="19"/>
      <c r="O387" s="19"/>
      <c r="P387" s="19"/>
    </row>
    <row r="388" spans="14:16" ht="13.5">
      <c r="N388" s="19"/>
      <c r="O388" s="19"/>
      <c r="P388" s="19"/>
    </row>
    <row r="389" spans="14:16" ht="13.5">
      <c r="N389" s="19"/>
      <c r="O389" s="19"/>
      <c r="P389" s="19"/>
    </row>
    <row r="390" spans="14:16" ht="13.5">
      <c r="N390" s="19"/>
      <c r="O390" s="19"/>
      <c r="P390" s="19"/>
    </row>
    <row r="391" spans="14:16" ht="13.5">
      <c r="N391" s="19"/>
      <c r="O391" s="19"/>
      <c r="P391" s="19"/>
    </row>
    <row r="392" spans="14:16" ht="13.5">
      <c r="N392" s="19"/>
      <c r="O392" s="19"/>
      <c r="P392" s="19"/>
    </row>
    <row r="393" spans="14:16" ht="13.5">
      <c r="N393" s="19"/>
      <c r="O393" s="19"/>
      <c r="P393" s="19"/>
    </row>
    <row r="394" spans="14:16" ht="13.5">
      <c r="N394" s="19"/>
      <c r="O394" s="19"/>
      <c r="P394" s="19"/>
    </row>
    <row r="395" spans="14:16" ht="13.5">
      <c r="N395" s="19"/>
      <c r="O395" s="19"/>
      <c r="P395" s="19"/>
    </row>
    <row r="396" spans="14:16" ht="13.5">
      <c r="N396" s="19"/>
      <c r="O396" s="19"/>
      <c r="P396" s="19"/>
    </row>
    <row r="397" spans="14:16" ht="13.5">
      <c r="N397" s="19"/>
      <c r="O397" s="19"/>
      <c r="P397" s="19"/>
    </row>
    <row r="398" spans="14:16" ht="13.5">
      <c r="N398" s="19"/>
      <c r="O398" s="19"/>
      <c r="P398" s="19"/>
    </row>
    <row r="399" spans="14:16" ht="13.5">
      <c r="N399" s="19"/>
      <c r="O399" s="19"/>
      <c r="P399" s="19"/>
    </row>
    <row r="400" spans="14:16" ht="13.5">
      <c r="N400" s="19"/>
      <c r="O400" s="19"/>
      <c r="P400" s="19"/>
    </row>
    <row r="401" spans="14:16" ht="13.5">
      <c r="N401" s="19"/>
      <c r="O401" s="19"/>
      <c r="P401" s="19"/>
    </row>
    <row r="402" spans="14:16" ht="13.5">
      <c r="N402" s="19"/>
      <c r="O402" s="19"/>
      <c r="P402" s="19"/>
    </row>
    <row r="403" spans="14:16" ht="13.5">
      <c r="N403" s="19"/>
      <c r="O403" s="19"/>
      <c r="P403" s="19"/>
    </row>
    <row r="404" spans="14:16" ht="13.5">
      <c r="N404" s="19"/>
      <c r="O404" s="19"/>
      <c r="P404" s="19"/>
    </row>
    <row r="405" spans="14:16" ht="13.5">
      <c r="N405" s="19"/>
      <c r="O405" s="19"/>
      <c r="P405" s="19"/>
    </row>
    <row r="406" spans="14:16" ht="13.5">
      <c r="N406" s="19"/>
      <c r="O406" s="19"/>
      <c r="P406" s="19"/>
    </row>
    <row r="407" spans="14:16" ht="13.5">
      <c r="N407" s="19"/>
      <c r="O407" s="19"/>
      <c r="P407" s="19"/>
    </row>
    <row r="408" spans="14:16" ht="13.5">
      <c r="N408" s="19"/>
      <c r="O408" s="19"/>
      <c r="P408" s="19"/>
    </row>
    <row r="409" spans="14:16" ht="13.5">
      <c r="N409" s="19"/>
      <c r="O409" s="19"/>
      <c r="P409" s="19"/>
    </row>
    <row r="410" spans="14:16" ht="13.5">
      <c r="N410" s="19"/>
      <c r="O410" s="19"/>
      <c r="P410" s="19"/>
    </row>
    <row r="411" spans="14:16" ht="13.5">
      <c r="N411" s="19"/>
      <c r="O411" s="19"/>
      <c r="P411" s="19"/>
    </row>
    <row r="412" spans="14:16" ht="13.5">
      <c r="N412" s="19"/>
      <c r="O412" s="19"/>
      <c r="P412" s="19"/>
    </row>
    <row r="413" spans="14:16" ht="13.5">
      <c r="N413" s="19"/>
      <c r="O413" s="19"/>
      <c r="P413" s="19"/>
    </row>
    <row r="414" spans="14:16" ht="13.5">
      <c r="N414" s="19"/>
      <c r="O414" s="19"/>
      <c r="P414" s="19"/>
    </row>
    <row r="415" spans="14:16" ht="13.5">
      <c r="N415" s="19"/>
      <c r="O415" s="19"/>
      <c r="P415" s="19"/>
    </row>
    <row r="416" spans="14:16" ht="13.5">
      <c r="N416" s="19"/>
      <c r="O416" s="19"/>
      <c r="P416" s="19"/>
    </row>
    <row r="417" spans="14:16" ht="13.5">
      <c r="N417" s="19"/>
      <c r="O417" s="19"/>
      <c r="P417" s="19"/>
    </row>
    <row r="418" spans="14:16" ht="13.5">
      <c r="N418" s="19"/>
      <c r="O418" s="19"/>
      <c r="P418" s="19"/>
    </row>
    <row r="419" spans="14:16" ht="13.5">
      <c r="N419" s="19"/>
      <c r="O419" s="19"/>
      <c r="P419" s="19"/>
    </row>
    <row r="420" spans="14:16" ht="13.5">
      <c r="N420" s="19"/>
      <c r="O420" s="19"/>
      <c r="P420" s="19"/>
    </row>
    <row r="421" spans="14:16" ht="13.5">
      <c r="N421" s="19"/>
      <c r="O421" s="19"/>
      <c r="P421" s="19"/>
    </row>
    <row r="422" spans="14:16" ht="13.5">
      <c r="N422" s="19"/>
      <c r="O422" s="19"/>
      <c r="P422" s="19"/>
    </row>
    <row r="423" spans="14:16" ht="13.5">
      <c r="N423" s="19"/>
      <c r="O423" s="19"/>
      <c r="P423" s="19"/>
    </row>
    <row r="424" spans="14:16" ht="13.5">
      <c r="N424" s="19"/>
      <c r="O424" s="19"/>
      <c r="P424" s="19"/>
    </row>
    <row r="425" spans="14:16" ht="13.5">
      <c r="N425" s="19"/>
      <c r="O425" s="19"/>
      <c r="P425" s="19"/>
    </row>
    <row r="426" spans="14:16" ht="13.5">
      <c r="N426" s="19"/>
      <c r="O426" s="19"/>
      <c r="P426" s="19"/>
    </row>
    <row r="427" spans="14:16" ht="13.5">
      <c r="N427" s="19"/>
      <c r="O427" s="19"/>
      <c r="P427" s="19"/>
    </row>
    <row r="428" spans="14:16" ht="13.5">
      <c r="N428" s="19"/>
      <c r="O428" s="19"/>
      <c r="P428" s="19"/>
    </row>
    <row r="429" spans="14:16" ht="13.5">
      <c r="N429" s="19"/>
      <c r="O429" s="19"/>
      <c r="P429" s="19"/>
    </row>
    <row r="430" spans="14:16" ht="13.5">
      <c r="N430" s="19"/>
      <c r="O430" s="19"/>
      <c r="P430" s="19"/>
    </row>
    <row r="431" spans="14:16" ht="13.5">
      <c r="N431" s="19"/>
      <c r="O431" s="19"/>
      <c r="P431" s="19"/>
    </row>
    <row r="432" spans="14:16" ht="13.5">
      <c r="N432" s="19"/>
      <c r="O432" s="19"/>
      <c r="P432" s="19"/>
    </row>
    <row r="433" spans="14:16" ht="13.5">
      <c r="N433" s="19"/>
      <c r="O433" s="19"/>
      <c r="P433" s="19"/>
    </row>
    <row r="434" spans="14:16" ht="13.5">
      <c r="N434" s="19"/>
      <c r="O434" s="19"/>
      <c r="P434" s="19"/>
    </row>
    <row r="435" spans="14:16" ht="13.5">
      <c r="N435" s="19"/>
      <c r="O435" s="19"/>
      <c r="P435" s="19"/>
    </row>
    <row r="436" spans="14:16" ht="13.5">
      <c r="N436" s="19"/>
      <c r="O436" s="19"/>
      <c r="P436" s="19"/>
    </row>
    <row r="437" spans="14:16" ht="13.5">
      <c r="N437" s="19"/>
      <c r="O437" s="19"/>
      <c r="P437" s="19"/>
    </row>
    <row r="438" spans="14:16" ht="13.5">
      <c r="N438" s="19"/>
      <c r="O438" s="19"/>
      <c r="P438" s="19"/>
    </row>
    <row r="439" spans="14:16" ht="13.5">
      <c r="N439" s="19"/>
      <c r="O439" s="19"/>
      <c r="P439" s="19"/>
    </row>
    <row r="440" spans="14:16" ht="13.5">
      <c r="N440" s="19"/>
      <c r="O440" s="19"/>
      <c r="P440" s="19"/>
    </row>
    <row r="441" spans="14:16" ht="13.5">
      <c r="N441" s="19"/>
      <c r="O441" s="19"/>
      <c r="P441" s="19"/>
    </row>
    <row r="442" spans="14:16" ht="13.5">
      <c r="N442" s="19"/>
      <c r="O442" s="19"/>
      <c r="P442" s="19"/>
    </row>
    <row r="443" spans="14:16" ht="13.5">
      <c r="N443" s="19"/>
      <c r="O443" s="19"/>
      <c r="P443" s="19"/>
    </row>
    <row r="444" spans="14:16" ht="13.5">
      <c r="N444" s="19"/>
      <c r="O444" s="19"/>
      <c r="P444" s="19"/>
    </row>
    <row r="445" spans="14:16" ht="13.5">
      <c r="N445" s="19"/>
      <c r="O445" s="19"/>
      <c r="P445" s="19"/>
    </row>
    <row r="446" spans="14:16" ht="13.5">
      <c r="N446" s="19"/>
      <c r="O446" s="19"/>
      <c r="P446" s="19"/>
    </row>
    <row r="447" spans="14:16" ht="13.5">
      <c r="N447" s="19"/>
      <c r="O447" s="19"/>
      <c r="P447" s="19"/>
    </row>
    <row r="448" spans="14:16" ht="13.5">
      <c r="N448" s="19"/>
      <c r="O448" s="19"/>
      <c r="P448" s="19"/>
    </row>
    <row r="449" spans="14:16" ht="13.5">
      <c r="N449" s="19"/>
      <c r="O449" s="19"/>
      <c r="P449" s="19"/>
    </row>
    <row r="450" spans="14:16" ht="13.5">
      <c r="N450" s="19"/>
      <c r="O450" s="19"/>
      <c r="P450" s="19"/>
    </row>
    <row r="451" spans="14:16" ht="13.5">
      <c r="N451" s="19"/>
      <c r="O451" s="19"/>
      <c r="P451" s="19"/>
    </row>
    <row r="452" spans="14:16" ht="13.5">
      <c r="N452" s="19"/>
      <c r="O452" s="19"/>
      <c r="P452" s="19"/>
    </row>
    <row r="453" spans="14:16" ht="13.5">
      <c r="N453" s="19"/>
      <c r="O453" s="19"/>
      <c r="P453" s="19"/>
    </row>
    <row r="454" spans="14:16" ht="13.5">
      <c r="N454" s="19"/>
      <c r="O454" s="19"/>
      <c r="P454" s="19"/>
    </row>
    <row r="455" spans="14:16" ht="13.5">
      <c r="N455" s="19"/>
      <c r="O455" s="19"/>
      <c r="P455" s="19"/>
    </row>
    <row r="456" spans="14:16" ht="13.5">
      <c r="N456" s="19"/>
      <c r="O456" s="19"/>
      <c r="P456" s="19"/>
    </row>
    <row r="457" spans="14:16" ht="13.5">
      <c r="N457" s="19"/>
      <c r="O457" s="19"/>
      <c r="P457" s="19"/>
    </row>
    <row r="458" spans="14:16" ht="13.5">
      <c r="N458" s="19"/>
      <c r="O458" s="19"/>
      <c r="P458" s="19"/>
    </row>
    <row r="459" spans="14:16" ht="13.5">
      <c r="N459" s="19"/>
      <c r="O459" s="19"/>
      <c r="P459" s="19"/>
    </row>
    <row r="460" spans="14:16" ht="13.5">
      <c r="N460" s="19"/>
      <c r="O460" s="19"/>
      <c r="P460" s="19"/>
    </row>
    <row r="461" spans="14:16" ht="13.5">
      <c r="N461" s="19"/>
      <c r="O461" s="19"/>
      <c r="P461" s="19"/>
    </row>
    <row r="462" spans="14:16" ht="13.5">
      <c r="N462" s="19"/>
      <c r="O462" s="19"/>
      <c r="P462" s="19"/>
    </row>
    <row r="463" spans="14:16" ht="13.5">
      <c r="N463" s="19"/>
      <c r="O463" s="19"/>
      <c r="P463" s="19"/>
    </row>
    <row r="464" spans="14:16" ht="13.5">
      <c r="N464" s="19"/>
      <c r="O464" s="19"/>
      <c r="P464" s="19"/>
    </row>
    <row r="465" spans="14:16" ht="13.5">
      <c r="N465" s="19"/>
      <c r="O465" s="19"/>
      <c r="P465" s="19"/>
    </row>
    <row r="466" spans="14:16" ht="13.5">
      <c r="N466" s="19"/>
      <c r="O466" s="19"/>
      <c r="P466" s="19"/>
    </row>
    <row r="467" spans="14:16" ht="13.5">
      <c r="N467" s="19"/>
      <c r="O467" s="19"/>
      <c r="P467" s="19"/>
    </row>
    <row r="468" spans="14:16" ht="13.5">
      <c r="N468" s="19"/>
      <c r="O468" s="19"/>
      <c r="P468" s="19"/>
    </row>
    <row r="469" spans="14:16" ht="13.5">
      <c r="N469" s="19"/>
      <c r="O469" s="19"/>
      <c r="P469" s="19"/>
    </row>
    <row r="470" spans="14:16" ht="13.5">
      <c r="N470" s="19"/>
      <c r="O470" s="19"/>
      <c r="P470" s="19"/>
    </row>
    <row r="471" spans="14:16" ht="13.5">
      <c r="N471" s="19"/>
      <c r="O471" s="19"/>
      <c r="P471" s="19"/>
    </row>
    <row r="472" spans="14:16" ht="13.5">
      <c r="N472" s="19"/>
      <c r="O472" s="19"/>
      <c r="P472" s="19"/>
    </row>
    <row r="473" spans="14:16" ht="13.5">
      <c r="N473" s="19"/>
      <c r="O473" s="19"/>
      <c r="P473" s="19"/>
    </row>
    <row r="474" spans="14:16" ht="13.5">
      <c r="N474" s="19"/>
      <c r="O474" s="19"/>
      <c r="P474" s="19"/>
    </row>
    <row r="475" spans="14:16" ht="13.5">
      <c r="N475" s="19"/>
      <c r="O475" s="19"/>
      <c r="P475" s="19"/>
    </row>
    <row r="476" spans="14:16" ht="13.5">
      <c r="N476" s="19"/>
      <c r="O476" s="19"/>
      <c r="P476" s="19"/>
    </row>
    <row r="477" spans="14:16" ht="13.5">
      <c r="N477" s="19"/>
      <c r="O477" s="19"/>
      <c r="P477" s="19"/>
    </row>
    <row r="478" spans="14:16" ht="13.5">
      <c r="N478" s="19"/>
      <c r="O478" s="19"/>
      <c r="P478" s="19"/>
    </row>
    <row r="479" spans="14:16" ht="13.5">
      <c r="N479" s="19"/>
      <c r="O479" s="19"/>
      <c r="P479" s="19"/>
    </row>
    <row r="480" spans="14:16" ht="13.5">
      <c r="N480" s="19"/>
      <c r="O480" s="19"/>
      <c r="P480" s="19"/>
    </row>
    <row r="481" spans="14:16" ht="13.5">
      <c r="N481" s="19"/>
      <c r="O481" s="19"/>
      <c r="P481" s="19"/>
    </row>
    <row r="482" spans="14:16" ht="13.5">
      <c r="N482" s="19"/>
      <c r="O482" s="19"/>
      <c r="P482" s="19"/>
    </row>
    <row r="483" spans="14:16" ht="13.5">
      <c r="N483" s="19"/>
      <c r="O483" s="19"/>
      <c r="P483" s="19"/>
    </row>
    <row r="484" spans="14:16" ht="13.5">
      <c r="N484" s="19"/>
      <c r="O484" s="19"/>
      <c r="P484" s="19"/>
    </row>
    <row r="485" spans="14:16" ht="13.5">
      <c r="N485" s="19"/>
      <c r="O485" s="19"/>
      <c r="P485" s="19"/>
    </row>
    <row r="486" spans="14:16" ht="13.5">
      <c r="N486" s="19"/>
      <c r="O486" s="19"/>
      <c r="P486" s="19"/>
    </row>
    <row r="487" spans="14:16" ht="13.5">
      <c r="N487" s="19"/>
      <c r="O487" s="19"/>
      <c r="P487" s="19"/>
    </row>
    <row r="488" spans="14:16" ht="13.5">
      <c r="N488" s="19"/>
      <c r="O488" s="19"/>
      <c r="P488" s="19"/>
    </row>
    <row r="489" spans="14:16" ht="13.5">
      <c r="N489" s="19"/>
      <c r="O489" s="19"/>
      <c r="P489" s="19"/>
    </row>
    <row r="490" spans="14:16" ht="13.5">
      <c r="N490" s="19"/>
      <c r="O490" s="19"/>
      <c r="P490" s="19"/>
    </row>
    <row r="491" spans="14:16" ht="13.5">
      <c r="N491" s="19"/>
      <c r="O491" s="19"/>
      <c r="P491" s="19"/>
    </row>
    <row r="492" spans="14:16" ht="13.5">
      <c r="N492" s="19"/>
      <c r="O492" s="19"/>
      <c r="P492" s="19"/>
    </row>
    <row r="493" spans="14:16" ht="13.5">
      <c r="N493" s="19"/>
      <c r="O493" s="19"/>
      <c r="P493" s="19"/>
    </row>
    <row r="494" spans="14:16" ht="13.5">
      <c r="N494" s="19"/>
      <c r="O494" s="19"/>
      <c r="P494" s="19"/>
    </row>
    <row r="495" spans="14:16" ht="13.5">
      <c r="N495" s="19"/>
      <c r="O495" s="19"/>
      <c r="P495" s="19"/>
    </row>
    <row r="496" spans="14:16" ht="13.5">
      <c r="N496" s="19"/>
      <c r="O496" s="19"/>
      <c r="P496" s="19"/>
    </row>
    <row r="497" spans="14:16" ht="13.5">
      <c r="N497" s="19"/>
      <c r="O497" s="19"/>
      <c r="P497" s="19"/>
    </row>
    <row r="498" spans="14:16" ht="13.5">
      <c r="N498" s="19"/>
      <c r="O498" s="19"/>
      <c r="P498" s="19"/>
    </row>
    <row r="499" spans="14:16" ht="13.5">
      <c r="N499" s="19"/>
      <c r="O499" s="19"/>
      <c r="P499" s="19"/>
    </row>
    <row r="500" spans="14:16" ht="13.5">
      <c r="N500" s="19"/>
      <c r="O500" s="19"/>
      <c r="P500" s="19"/>
    </row>
    <row r="501" spans="14:16" ht="13.5">
      <c r="N501" s="19"/>
      <c r="O501" s="19"/>
      <c r="P501" s="19"/>
    </row>
    <row r="502" spans="14:16" ht="13.5">
      <c r="N502" s="19"/>
      <c r="O502" s="19"/>
      <c r="P502" s="19"/>
    </row>
    <row r="503" spans="14:16" ht="13.5">
      <c r="N503" s="19"/>
      <c r="O503" s="19"/>
      <c r="P503" s="19"/>
    </row>
    <row r="504" spans="14:16" ht="13.5">
      <c r="N504" s="19"/>
      <c r="O504" s="19"/>
      <c r="P504" s="19"/>
    </row>
    <row r="505" spans="14:16" ht="13.5">
      <c r="N505" s="19"/>
      <c r="O505" s="19"/>
      <c r="P505" s="19"/>
    </row>
    <row r="506" spans="14:16" ht="13.5">
      <c r="N506" s="19"/>
      <c r="O506" s="19"/>
      <c r="P506" s="19"/>
    </row>
    <row r="507" spans="14:16" ht="13.5">
      <c r="N507" s="19"/>
      <c r="O507" s="19"/>
      <c r="P507" s="19"/>
    </row>
    <row r="508" spans="14:16" ht="13.5">
      <c r="N508" s="19"/>
      <c r="O508" s="19"/>
      <c r="P508" s="19"/>
    </row>
    <row r="509" spans="14:16" ht="13.5">
      <c r="N509" s="19"/>
      <c r="O509" s="19"/>
      <c r="P509" s="19"/>
    </row>
    <row r="510" spans="14:16" ht="13.5">
      <c r="N510" s="19"/>
      <c r="O510" s="19"/>
      <c r="P510" s="19"/>
    </row>
    <row r="511" spans="14:16" ht="13.5">
      <c r="N511" s="19"/>
      <c r="O511" s="19"/>
      <c r="P511" s="19"/>
    </row>
    <row r="512" spans="14:16" ht="13.5">
      <c r="N512" s="19"/>
      <c r="O512" s="19"/>
      <c r="P512" s="19"/>
    </row>
    <row r="513" spans="14:16" ht="13.5">
      <c r="N513" s="19"/>
      <c r="O513" s="19"/>
      <c r="P513" s="19"/>
    </row>
    <row r="514" spans="14:16" ht="13.5">
      <c r="N514" s="19"/>
      <c r="O514" s="19"/>
      <c r="P514" s="19"/>
    </row>
    <row r="515" spans="14:16" ht="13.5">
      <c r="N515" s="19"/>
      <c r="O515" s="19"/>
      <c r="P515" s="19"/>
    </row>
    <row r="516" spans="14:16" ht="13.5">
      <c r="N516" s="19"/>
      <c r="O516" s="19"/>
      <c r="P516" s="19"/>
    </row>
    <row r="517" spans="14:16" ht="13.5">
      <c r="N517" s="19"/>
      <c r="O517" s="19"/>
      <c r="P517" s="19"/>
    </row>
    <row r="518" spans="14:16" ht="13.5">
      <c r="N518" s="19"/>
      <c r="O518" s="19"/>
      <c r="P518" s="19"/>
    </row>
    <row r="519" spans="14:16" ht="13.5">
      <c r="N519" s="19"/>
      <c r="O519" s="19"/>
      <c r="P519" s="19"/>
    </row>
    <row r="520" spans="14:16" ht="13.5">
      <c r="N520" s="19"/>
      <c r="O520" s="19"/>
      <c r="P520" s="19"/>
    </row>
    <row r="521" spans="14:16" ht="13.5">
      <c r="N521" s="19"/>
      <c r="O521" s="19"/>
      <c r="P521" s="19"/>
    </row>
    <row r="522" spans="14:16" ht="13.5">
      <c r="N522" s="19"/>
      <c r="O522" s="19"/>
      <c r="P522" s="19"/>
    </row>
    <row r="523" spans="14:16" ht="13.5">
      <c r="N523" s="19"/>
      <c r="O523" s="19"/>
      <c r="P523" s="19"/>
    </row>
    <row r="524" spans="14:16" ht="13.5">
      <c r="N524" s="19"/>
      <c r="O524" s="19"/>
      <c r="P524" s="19"/>
    </row>
    <row r="525" spans="14:16" ht="13.5">
      <c r="N525" s="19"/>
      <c r="O525" s="19"/>
      <c r="P525" s="19"/>
    </row>
    <row r="526" spans="14:16" ht="13.5">
      <c r="N526" s="19"/>
      <c r="O526" s="19"/>
      <c r="P526" s="19"/>
    </row>
    <row r="527" spans="14:16" ht="13.5">
      <c r="N527" s="19"/>
      <c r="O527" s="19"/>
      <c r="P527" s="19"/>
    </row>
    <row r="528" spans="14:16" ht="13.5">
      <c r="N528" s="19"/>
      <c r="O528" s="19"/>
      <c r="P528" s="19"/>
    </row>
    <row r="529" spans="14:16" ht="13.5">
      <c r="N529" s="19"/>
      <c r="O529" s="19"/>
      <c r="P529" s="19"/>
    </row>
    <row r="530" spans="14:16" ht="13.5">
      <c r="N530" s="19"/>
      <c r="O530" s="19"/>
      <c r="P530" s="19"/>
    </row>
    <row r="531" spans="14:16" ht="13.5">
      <c r="N531" s="19"/>
      <c r="O531" s="19"/>
      <c r="P531" s="19"/>
    </row>
    <row r="532" spans="14:16" ht="13.5">
      <c r="N532" s="19"/>
      <c r="O532" s="19"/>
      <c r="P532" s="19"/>
    </row>
    <row r="533" spans="14:16" ht="13.5">
      <c r="N533" s="19"/>
      <c r="O533" s="19"/>
      <c r="P533" s="19"/>
    </row>
    <row r="534" spans="14:16" ht="13.5">
      <c r="N534" s="19"/>
      <c r="O534" s="19"/>
      <c r="P534" s="19"/>
    </row>
    <row r="535" spans="14:16" ht="13.5">
      <c r="N535" s="19"/>
      <c r="O535" s="19"/>
      <c r="P535" s="19"/>
    </row>
    <row r="536" spans="14:16" ht="13.5">
      <c r="N536" s="19"/>
      <c r="O536" s="19"/>
      <c r="P536" s="19"/>
    </row>
    <row r="537" spans="14:16" ht="13.5">
      <c r="N537" s="19"/>
      <c r="O537" s="19"/>
      <c r="P537" s="19"/>
    </row>
    <row r="538" spans="14:16" ht="13.5">
      <c r="N538" s="19"/>
      <c r="O538" s="19"/>
      <c r="P538" s="19"/>
    </row>
    <row r="539" spans="14:16" ht="13.5">
      <c r="N539" s="19"/>
      <c r="O539" s="19"/>
      <c r="P539" s="19"/>
    </row>
    <row r="540" spans="14:16" ht="13.5">
      <c r="N540" s="19"/>
      <c r="O540" s="19"/>
      <c r="P540" s="19"/>
    </row>
    <row r="541" spans="14:16" ht="13.5">
      <c r="N541" s="19"/>
      <c r="O541" s="19"/>
      <c r="P541" s="19"/>
    </row>
    <row r="542" spans="14:16" ht="13.5">
      <c r="N542" s="19"/>
      <c r="O542" s="19"/>
      <c r="P542" s="19"/>
    </row>
    <row r="543" spans="14:16" ht="13.5">
      <c r="N543" s="19"/>
      <c r="O543" s="19"/>
      <c r="P543" s="19"/>
    </row>
    <row r="544" spans="14:16" ht="13.5">
      <c r="N544" s="19"/>
      <c r="O544" s="19"/>
      <c r="P544" s="19"/>
    </row>
    <row r="545" spans="14:16" ht="13.5">
      <c r="N545" s="19"/>
      <c r="O545" s="19"/>
      <c r="P545" s="19"/>
    </row>
    <row r="546" spans="14:16" ht="13.5">
      <c r="N546" s="19"/>
      <c r="O546" s="19"/>
      <c r="P546" s="19"/>
    </row>
    <row r="547" spans="14:16" ht="13.5">
      <c r="N547" s="19"/>
      <c r="O547" s="19"/>
      <c r="P547" s="19"/>
    </row>
    <row r="548" spans="14:16" ht="13.5">
      <c r="N548" s="19"/>
      <c r="O548" s="19"/>
      <c r="P548" s="19"/>
    </row>
    <row r="549" spans="14:16" ht="13.5">
      <c r="N549" s="19"/>
      <c r="O549" s="19"/>
      <c r="P549" s="19"/>
    </row>
    <row r="550" spans="14:16" ht="13.5">
      <c r="N550" s="19"/>
      <c r="O550" s="19"/>
      <c r="P550" s="19"/>
    </row>
    <row r="551" spans="14:16" ht="13.5">
      <c r="N551" s="19"/>
      <c r="O551" s="19"/>
      <c r="P551" s="19"/>
    </row>
    <row r="552" spans="14:16" ht="13.5">
      <c r="N552" s="19"/>
      <c r="O552" s="19"/>
      <c r="P552" s="19"/>
    </row>
    <row r="553" spans="14:16" ht="13.5">
      <c r="N553" s="19"/>
      <c r="O553" s="19"/>
      <c r="P553" s="19"/>
    </row>
    <row r="554" spans="14:16" ht="13.5">
      <c r="N554" s="19"/>
      <c r="O554" s="19"/>
      <c r="P554" s="19"/>
    </row>
    <row r="555" spans="14:16" ht="13.5">
      <c r="N555" s="19"/>
      <c r="O555" s="19"/>
      <c r="P555" s="19"/>
    </row>
    <row r="556" spans="14:16" ht="13.5">
      <c r="N556" s="19"/>
      <c r="O556" s="19"/>
      <c r="P556" s="19"/>
    </row>
    <row r="557" spans="14:16" ht="13.5">
      <c r="N557" s="19"/>
      <c r="O557" s="19"/>
      <c r="P557" s="19"/>
    </row>
    <row r="558" spans="14:16" ht="13.5">
      <c r="N558" s="19"/>
      <c r="O558" s="19"/>
      <c r="P558" s="19"/>
    </row>
    <row r="559" spans="14:16" ht="13.5">
      <c r="N559" s="19"/>
      <c r="O559" s="19"/>
      <c r="P559" s="19"/>
    </row>
    <row r="560" spans="14:16" ht="13.5">
      <c r="N560" s="19"/>
      <c r="O560" s="19"/>
      <c r="P560" s="19"/>
    </row>
    <row r="561" spans="14:16" ht="13.5">
      <c r="N561" s="19"/>
      <c r="O561" s="19"/>
      <c r="P561" s="19"/>
    </row>
    <row r="562" spans="14:16" ht="13.5">
      <c r="N562" s="19"/>
      <c r="O562" s="19"/>
      <c r="P562" s="19"/>
    </row>
    <row r="563" spans="14:16" ht="13.5">
      <c r="N563" s="19"/>
      <c r="O563" s="19"/>
      <c r="P563" s="19"/>
    </row>
    <row r="564" spans="14:16" ht="13.5">
      <c r="N564" s="19"/>
      <c r="O564" s="19"/>
      <c r="P564" s="19"/>
    </row>
    <row r="565" spans="14:16" ht="13.5">
      <c r="N565" s="19"/>
      <c r="O565" s="19"/>
      <c r="P565" s="19"/>
    </row>
    <row r="566" spans="14:16" ht="13.5">
      <c r="N566" s="19"/>
      <c r="O566" s="19"/>
      <c r="P566" s="19"/>
    </row>
    <row r="567" spans="14:16" ht="13.5">
      <c r="N567" s="19"/>
      <c r="O567" s="19"/>
      <c r="P567" s="19"/>
    </row>
    <row r="568" spans="14:16" ht="13.5">
      <c r="N568" s="19"/>
      <c r="O568" s="19"/>
      <c r="P568" s="19"/>
    </row>
    <row r="569" spans="14:16" ht="13.5">
      <c r="N569" s="19"/>
      <c r="O569" s="19"/>
      <c r="P569" s="19"/>
    </row>
    <row r="570" spans="14:16" ht="13.5">
      <c r="N570" s="19"/>
      <c r="O570" s="19"/>
      <c r="P570" s="19"/>
    </row>
    <row r="571" spans="14:16" ht="13.5">
      <c r="N571" s="19"/>
      <c r="O571" s="19"/>
      <c r="P571" s="19"/>
    </row>
    <row r="572" spans="14:16" ht="13.5">
      <c r="N572" s="19"/>
      <c r="O572" s="19"/>
      <c r="P572" s="19"/>
    </row>
    <row r="573" spans="14:16" ht="13.5">
      <c r="N573" s="19"/>
      <c r="O573" s="19"/>
      <c r="P573" s="19"/>
    </row>
    <row r="574" spans="14:16" ht="13.5">
      <c r="N574" s="19"/>
      <c r="O574" s="19"/>
      <c r="P574" s="19"/>
    </row>
    <row r="575" spans="14:16" ht="13.5">
      <c r="N575" s="19"/>
      <c r="O575" s="19"/>
      <c r="P575" s="19"/>
    </row>
    <row r="576" spans="14:16" ht="13.5">
      <c r="N576" s="19"/>
      <c r="O576" s="19"/>
      <c r="P576" s="19"/>
    </row>
    <row r="577" spans="14:16" ht="13.5">
      <c r="N577" s="19"/>
      <c r="O577" s="19"/>
      <c r="P577" s="19"/>
    </row>
    <row r="578" spans="14:16" ht="13.5">
      <c r="N578" s="19"/>
      <c r="O578" s="19"/>
      <c r="P578" s="19"/>
    </row>
    <row r="579" spans="14:16" ht="13.5">
      <c r="N579" s="19"/>
      <c r="O579" s="19"/>
      <c r="P579" s="19"/>
    </row>
    <row r="580" spans="14:16" ht="13.5">
      <c r="N580" s="19"/>
      <c r="O580" s="19"/>
      <c r="P580" s="19"/>
    </row>
    <row r="581" spans="14:16" ht="13.5">
      <c r="N581" s="19"/>
      <c r="O581" s="19"/>
      <c r="P581" s="19"/>
    </row>
    <row r="582" spans="14:16" ht="13.5">
      <c r="N582" s="19"/>
      <c r="O582" s="19"/>
      <c r="P582" s="19"/>
    </row>
    <row r="583" spans="14:16" ht="13.5">
      <c r="N583" s="19"/>
      <c r="O583" s="19"/>
      <c r="P583" s="19"/>
    </row>
    <row r="584" spans="14:16" ht="13.5">
      <c r="N584" s="19"/>
      <c r="O584" s="19"/>
      <c r="P584" s="19"/>
    </row>
    <row r="585" spans="14:16" ht="13.5">
      <c r="N585" s="19"/>
      <c r="O585" s="19"/>
      <c r="P585" s="19"/>
    </row>
    <row r="586" spans="14:16" ht="13.5">
      <c r="N586" s="19"/>
      <c r="O586" s="19"/>
      <c r="P586" s="19"/>
    </row>
    <row r="587" spans="14:16" ht="13.5">
      <c r="N587" s="19"/>
      <c r="O587" s="19"/>
      <c r="P587" s="19"/>
    </row>
    <row r="588" spans="14:16" ht="13.5">
      <c r="N588" s="19"/>
      <c r="O588" s="19"/>
      <c r="P588" s="19"/>
    </row>
    <row r="589" spans="14:16" ht="13.5">
      <c r="N589" s="19"/>
      <c r="O589" s="19"/>
      <c r="P589" s="19"/>
    </row>
    <row r="590" spans="14:16" ht="13.5">
      <c r="N590" s="19"/>
      <c r="O590" s="19"/>
      <c r="P590" s="19"/>
    </row>
    <row r="591" spans="14:16" ht="13.5">
      <c r="N591" s="19"/>
      <c r="O591" s="19"/>
      <c r="P591" s="19"/>
    </row>
    <row r="592" spans="14:16" ht="13.5">
      <c r="N592" s="19"/>
      <c r="O592" s="19"/>
      <c r="P592" s="19"/>
    </row>
    <row r="593" spans="14:16" ht="13.5">
      <c r="N593" s="19"/>
      <c r="O593" s="19"/>
      <c r="P593" s="19"/>
    </row>
    <row r="594" spans="14:16" ht="13.5">
      <c r="N594" s="19"/>
      <c r="O594" s="19"/>
      <c r="P594" s="19"/>
    </row>
    <row r="595" spans="14:16" ht="13.5">
      <c r="N595" s="19"/>
      <c r="O595" s="19"/>
      <c r="P595" s="19"/>
    </row>
    <row r="596" spans="14:16" ht="13.5">
      <c r="N596" s="19"/>
      <c r="O596" s="19"/>
      <c r="P596" s="19"/>
    </row>
    <row r="597" spans="14:16" ht="13.5">
      <c r="N597" s="19"/>
      <c r="O597" s="19"/>
      <c r="P597" s="19"/>
    </row>
    <row r="598" spans="14:16" ht="13.5">
      <c r="N598" s="19"/>
      <c r="O598" s="19"/>
      <c r="P598" s="19"/>
    </row>
    <row r="599" spans="14:16" ht="13.5">
      <c r="N599" s="19"/>
      <c r="O599" s="19"/>
      <c r="P599" s="19"/>
    </row>
    <row r="600" spans="14:16" ht="13.5">
      <c r="N600" s="19"/>
      <c r="O600" s="19"/>
      <c r="P600" s="19"/>
    </row>
    <row r="601" spans="14:16" ht="13.5">
      <c r="N601" s="19"/>
      <c r="O601" s="19"/>
      <c r="P601" s="19"/>
    </row>
    <row r="602" spans="14:16" ht="13.5">
      <c r="N602" s="19"/>
      <c r="O602" s="19"/>
      <c r="P602" s="19"/>
    </row>
    <row r="603" spans="14:16" ht="13.5">
      <c r="N603" s="19"/>
      <c r="O603" s="19"/>
      <c r="P603" s="19"/>
    </row>
    <row r="604" spans="14:16" ht="13.5">
      <c r="N604" s="19"/>
      <c r="O604" s="19"/>
      <c r="P604" s="19"/>
    </row>
    <row r="605" spans="14:16" ht="13.5">
      <c r="N605" s="19"/>
      <c r="O605" s="19"/>
      <c r="P605" s="19"/>
    </row>
    <row r="606" spans="14:16" ht="13.5">
      <c r="N606" s="19"/>
      <c r="O606" s="19"/>
      <c r="P606" s="19"/>
    </row>
    <row r="607" spans="14:16" ht="13.5">
      <c r="N607" s="19"/>
      <c r="O607" s="19"/>
      <c r="P607" s="19"/>
    </row>
    <row r="608" spans="14:16" ht="13.5">
      <c r="N608" s="19"/>
      <c r="O608" s="19"/>
      <c r="P608" s="19"/>
    </row>
    <row r="609" spans="14:16" ht="13.5">
      <c r="N609" s="19"/>
      <c r="O609" s="19"/>
      <c r="P609" s="19"/>
    </row>
    <row r="610" spans="14:16" ht="13.5">
      <c r="N610" s="19"/>
      <c r="O610" s="19"/>
      <c r="P610" s="19"/>
    </row>
    <row r="611" spans="14:16" ht="13.5">
      <c r="N611" s="19"/>
      <c r="O611" s="19"/>
      <c r="P611" s="19"/>
    </row>
    <row r="612" spans="14:16" ht="13.5">
      <c r="N612" s="19"/>
      <c r="O612" s="19"/>
      <c r="P612" s="19"/>
    </row>
    <row r="613" spans="14:16" ht="13.5">
      <c r="N613" s="19"/>
      <c r="O613" s="19"/>
      <c r="P613" s="19"/>
    </row>
    <row r="614" spans="14:16" ht="13.5">
      <c r="N614" s="19"/>
      <c r="O614" s="19"/>
      <c r="P614" s="19"/>
    </row>
    <row r="615" spans="14:16" ht="13.5">
      <c r="N615" s="19"/>
      <c r="O615" s="19"/>
      <c r="P615" s="19"/>
    </row>
    <row r="616" spans="14:16" ht="13.5">
      <c r="N616" s="19"/>
      <c r="O616" s="19"/>
      <c r="P616" s="19"/>
    </row>
    <row r="617" spans="14:16" ht="13.5">
      <c r="N617" s="19"/>
      <c r="O617" s="19"/>
      <c r="P617" s="19"/>
    </row>
    <row r="618" spans="14:16" ht="13.5">
      <c r="N618" s="19"/>
      <c r="O618" s="19"/>
      <c r="P618" s="19"/>
    </row>
    <row r="619" spans="14:16" ht="13.5">
      <c r="N619" s="19"/>
      <c r="O619" s="19"/>
      <c r="P619" s="19"/>
    </row>
    <row r="620" spans="14:16" ht="13.5">
      <c r="N620" s="19"/>
      <c r="O620" s="19"/>
      <c r="P620" s="19"/>
    </row>
    <row r="621" spans="14:16" ht="13.5">
      <c r="N621" s="19"/>
      <c r="O621" s="19"/>
      <c r="P621" s="19"/>
    </row>
    <row r="622" spans="14:16" ht="13.5">
      <c r="N622" s="19"/>
      <c r="O622" s="19"/>
      <c r="P622" s="19"/>
    </row>
    <row r="623" spans="14:16" ht="13.5">
      <c r="N623" s="19"/>
      <c r="O623" s="19"/>
      <c r="P623" s="19"/>
    </row>
    <row r="624" spans="14:16" ht="13.5">
      <c r="N624" s="19"/>
      <c r="O624" s="19"/>
      <c r="P624" s="19"/>
    </row>
    <row r="625" spans="14:16" ht="13.5">
      <c r="N625" s="19"/>
      <c r="O625" s="19"/>
      <c r="P625" s="19"/>
    </row>
    <row r="626" spans="14:16" ht="13.5">
      <c r="N626" s="19"/>
      <c r="O626" s="19"/>
      <c r="P626" s="19"/>
    </row>
    <row r="627" spans="14:16" ht="13.5">
      <c r="N627" s="19"/>
      <c r="O627" s="19"/>
      <c r="P627" s="19"/>
    </row>
    <row r="628" spans="14:16" ht="13.5">
      <c r="N628" s="19"/>
      <c r="O628" s="19"/>
      <c r="P628" s="19"/>
    </row>
    <row r="629" spans="14:16" ht="13.5">
      <c r="N629" s="19"/>
      <c r="O629" s="19"/>
      <c r="P629" s="19"/>
    </row>
    <row r="630" spans="14:16" ht="13.5">
      <c r="N630" s="19"/>
      <c r="O630" s="19"/>
      <c r="P630" s="19"/>
    </row>
    <row r="631" spans="14:16" ht="13.5">
      <c r="N631" s="19"/>
      <c r="O631" s="19"/>
      <c r="P631" s="19"/>
    </row>
    <row r="632" spans="14:16" ht="13.5">
      <c r="N632" s="19"/>
      <c r="O632" s="19"/>
      <c r="P632" s="19"/>
    </row>
    <row r="633" spans="14:16" ht="13.5">
      <c r="N633" s="19"/>
      <c r="O633" s="19"/>
      <c r="P633" s="19"/>
    </row>
    <row r="634" spans="14:16" ht="13.5">
      <c r="N634" s="19"/>
      <c r="O634" s="19"/>
      <c r="P634" s="19"/>
    </row>
    <row r="635" spans="14:16" ht="13.5">
      <c r="N635" s="19"/>
      <c r="O635" s="19"/>
      <c r="P635" s="19"/>
    </row>
    <row r="636" spans="14:16" ht="13.5">
      <c r="N636" s="19"/>
      <c r="O636" s="19"/>
      <c r="P636" s="19"/>
    </row>
    <row r="637" spans="14:16" ht="13.5">
      <c r="N637" s="19"/>
      <c r="O637" s="19"/>
      <c r="P637" s="19"/>
    </row>
    <row r="638" spans="14:16" ht="13.5">
      <c r="N638" s="19"/>
      <c r="O638" s="19"/>
      <c r="P638" s="19"/>
    </row>
    <row r="639" spans="14:16" ht="13.5">
      <c r="N639" s="19"/>
      <c r="O639" s="19"/>
      <c r="P639" s="19"/>
    </row>
    <row r="640" spans="14:16" ht="13.5">
      <c r="N640" s="19"/>
      <c r="O640" s="19"/>
      <c r="P640" s="19"/>
    </row>
    <row r="641" spans="14:16" ht="13.5">
      <c r="N641" s="19"/>
      <c r="O641" s="19"/>
      <c r="P641" s="19"/>
    </row>
    <row r="642" spans="14:16" ht="13.5">
      <c r="N642" s="19"/>
      <c r="O642" s="19"/>
      <c r="P642" s="19"/>
    </row>
    <row r="643" spans="14:16" ht="13.5">
      <c r="N643" s="19"/>
      <c r="O643" s="19"/>
      <c r="P643" s="19"/>
    </row>
    <row r="644" spans="14:16" ht="13.5">
      <c r="N644" s="19"/>
      <c r="O644" s="19"/>
      <c r="P644" s="19"/>
    </row>
    <row r="645" spans="14:16" ht="13.5">
      <c r="N645" s="19"/>
      <c r="O645" s="19"/>
      <c r="P645" s="19"/>
    </row>
    <row r="646" spans="14:16" ht="13.5">
      <c r="N646" s="19"/>
      <c r="O646" s="19"/>
      <c r="P646" s="19"/>
    </row>
    <row r="647" spans="14:16" ht="13.5">
      <c r="N647" s="19"/>
      <c r="O647" s="19"/>
      <c r="P647" s="19"/>
    </row>
    <row r="648" spans="14:16" ht="13.5">
      <c r="N648" s="19"/>
      <c r="O648" s="19"/>
      <c r="P648" s="19"/>
    </row>
    <row r="649" spans="14:16" ht="13.5">
      <c r="N649" s="19"/>
      <c r="O649" s="19"/>
      <c r="P649" s="19"/>
    </row>
    <row r="650" spans="14:16" ht="13.5">
      <c r="N650" s="19"/>
      <c r="O650" s="19"/>
      <c r="P650" s="19"/>
    </row>
    <row r="651" spans="14:16" ht="13.5">
      <c r="N651" s="19"/>
      <c r="O651" s="19"/>
      <c r="P651" s="19"/>
    </row>
    <row r="652" spans="14:16" ht="13.5">
      <c r="N652" s="19"/>
      <c r="O652" s="19"/>
      <c r="P652" s="19"/>
    </row>
    <row r="653" spans="14:16" ht="13.5">
      <c r="N653" s="19"/>
      <c r="O653" s="19"/>
      <c r="P653" s="19"/>
    </row>
    <row r="654" spans="14:16" ht="13.5">
      <c r="N654" s="19"/>
      <c r="O654" s="19"/>
      <c r="P654" s="19"/>
    </row>
    <row r="655" spans="14:16" ht="13.5">
      <c r="N655" s="19"/>
      <c r="O655" s="19"/>
      <c r="P655" s="19"/>
    </row>
    <row r="656" spans="14:16" ht="13.5">
      <c r="N656" s="19"/>
      <c r="O656" s="19"/>
      <c r="P656" s="19"/>
    </row>
    <row r="657" spans="14:16" ht="13.5">
      <c r="N657" s="19"/>
      <c r="O657" s="19"/>
      <c r="P657" s="19"/>
    </row>
    <row r="658" spans="14:16" ht="13.5">
      <c r="N658" s="19"/>
      <c r="O658" s="19"/>
      <c r="P658" s="19"/>
    </row>
    <row r="659" spans="14:16" ht="13.5">
      <c r="N659" s="19"/>
      <c r="O659" s="19"/>
      <c r="P659" s="19"/>
    </row>
    <row r="660" spans="14:16" ht="13.5">
      <c r="N660" s="19"/>
      <c r="O660" s="19"/>
      <c r="P660" s="19"/>
    </row>
    <row r="661" spans="14:16" ht="13.5">
      <c r="N661" s="19"/>
      <c r="O661" s="19"/>
      <c r="P661" s="19"/>
    </row>
    <row r="662" spans="14:16" ht="13.5">
      <c r="N662" s="19"/>
      <c r="O662" s="19"/>
      <c r="P662" s="19"/>
    </row>
    <row r="663" spans="14:16" ht="13.5">
      <c r="N663" s="19"/>
      <c r="O663" s="19"/>
      <c r="P663" s="19"/>
    </row>
    <row r="664" spans="14:16" ht="13.5">
      <c r="N664" s="19"/>
      <c r="O664" s="19"/>
      <c r="P664" s="19"/>
    </row>
    <row r="665" spans="14:16" ht="13.5">
      <c r="N665" s="19"/>
      <c r="O665" s="19"/>
      <c r="P665" s="19"/>
    </row>
    <row r="666" spans="14:16" ht="13.5">
      <c r="N666" s="19"/>
      <c r="O666" s="19"/>
      <c r="P666" s="19"/>
    </row>
    <row r="667" spans="14:16" ht="13.5">
      <c r="N667" s="19"/>
      <c r="O667" s="19"/>
      <c r="P667" s="19"/>
    </row>
    <row r="668" spans="14:16" ht="13.5">
      <c r="N668" s="19"/>
      <c r="O668" s="19"/>
      <c r="P668" s="19"/>
    </row>
    <row r="669" spans="14:16" ht="13.5">
      <c r="N669" s="19"/>
      <c r="O669" s="19"/>
      <c r="P669" s="19"/>
    </row>
    <row r="670" spans="14:16" ht="13.5">
      <c r="N670" s="19"/>
      <c r="O670" s="19"/>
      <c r="P670" s="19"/>
    </row>
    <row r="671" spans="14:16" ht="13.5">
      <c r="N671" s="19"/>
      <c r="O671" s="19"/>
      <c r="P671" s="19"/>
    </row>
    <row r="672" spans="14:16" ht="13.5">
      <c r="N672" s="19"/>
      <c r="O672" s="19"/>
      <c r="P672" s="19"/>
    </row>
    <row r="673" spans="14:16" ht="13.5">
      <c r="N673" s="19"/>
      <c r="O673" s="19"/>
      <c r="P673" s="19"/>
    </row>
    <row r="674" spans="14:16" ht="13.5">
      <c r="N674" s="19"/>
      <c r="O674" s="19"/>
      <c r="P674" s="19"/>
    </row>
    <row r="675" spans="14:16" ht="13.5">
      <c r="N675" s="19"/>
      <c r="O675" s="19"/>
      <c r="P675" s="19"/>
    </row>
    <row r="676" spans="14:16" ht="13.5">
      <c r="N676" s="19"/>
      <c r="O676" s="19"/>
      <c r="P676" s="19"/>
    </row>
    <row r="677" spans="14:16" ht="13.5">
      <c r="N677" s="19"/>
      <c r="O677" s="19"/>
      <c r="P677" s="19"/>
    </row>
    <row r="678" spans="14:16" ht="13.5">
      <c r="N678" s="19"/>
      <c r="O678" s="19"/>
      <c r="P678" s="19"/>
    </row>
    <row r="679" spans="14:16" ht="13.5">
      <c r="N679" s="19"/>
      <c r="O679" s="19"/>
      <c r="P679" s="19"/>
    </row>
    <row r="680" spans="14:16" ht="13.5">
      <c r="N680" s="19"/>
      <c r="O680" s="19"/>
      <c r="P680" s="19"/>
    </row>
    <row r="681" spans="14:16" ht="13.5">
      <c r="N681" s="19"/>
      <c r="O681" s="19"/>
      <c r="P681" s="19"/>
    </row>
    <row r="682" spans="14:16" ht="13.5">
      <c r="N682" s="19"/>
      <c r="O682" s="19"/>
      <c r="P682" s="19"/>
    </row>
    <row r="683" spans="14:16" ht="13.5">
      <c r="N683" s="19"/>
      <c r="O683" s="19"/>
      <c r="P683" s="19"/>
    </row>
    <row r="684" spans="14:16" ht="13.5">
      <c r="N684" s="19"/>
      <c r="O684" s="19"/>
      <c r="P684" s="19"/>
    </row>
    <row r="685" spans="14:16" ht="13.5">
      <c r="N685" s="19"/>
      <c r="O685" s="19"/>
      <c r="P685" s="19"/>
    </row>
    <row r="686" spans="14:16" ht="13.5">
      <c r="N686" s="19"/>
      <c r="O686" s="19"/>
      <c r="P686" s="19"/>
    </row>
    <row r="687" spans="14:16" ht="13.5">
      <c r="N687" s="19"/>
      <c r="O687" s="19"/>
      <c r="P687" s="19"/>
    </row>
    <row r="688" spans="14:16" ht="13.5">
      <c r="N688" s="19"/>
      <c r="O688" s="19"/>
      <c r="P688" s="19"/>
    </row>
    <row r="689" spans="14:16" ht="13.5">
      <c r="N689" s="19"/>
      <c r="O689" s="19"/>
      <c r="P689" s="19"/>
    </row>
    <row r="690" spans="14:16" ht="13.5">
      <c r="N690" s="19"/>
      <c r="O690" s="19"/>
      <c r="P690" s="19"/>
    </row>
    <row r="691" spans="14:16" ht="13.5">
      <c r="N691" s="19"/>
      <c r="O691" s="19"/>
      <c r="P691" s="19"/>
    </row>
    <row r="692" spans="14:16" ht="13.5">
      <c r="N692" s="19"/>
      <c r="O692" s="19"/>
      <c r="P692" s="19"/>
    </row>
    <row r="693" spans="14:16" ht="13.5">
      <c r="N693" s="19"/>
      <c r="O693" s="19"/>
      <c r="P693" s="19"/>
    </row>
    <row r="694" spans="14:16" ht="13.5">
      <c r="N694" s="19"/>
      <c r="O694" s="19"/>
      <c r="P694" s="19"/>
    </row>
    <row r="695" spans="14:16" ht="13.5">
      <c r="N695" s="19"/>
      <c r="O695" s="19"/>
      <c r="P695" s="19"/>
    </row>
    <row r="696" spans="14:16" ht="13.5">
      <c r="N696" s="19"/>
      <c r="O696" s="19"/>
      <c r="P696" s="19"/>
    </row>
    <row r="697" spans="14:16" ht="13.5">
      <c r="N697" s="19"/>
      <c r="O697" s="19"/>
      <c r="P697" s="19"/>
    </row>
    <row r="698" spans="14:16" ht="13.5">
      <c r="N698" s="19"/>
      <c r="O698" s="19"/>
      <c r="P698" s="19"/>
    </row>
    <row r="699" spans="14:16" ht="13.5">
      <c r="N699" s="19"/>
      <c r="O699" s="19"/>
      <c r="P699" s="19"/>
    </row>
    <row r="700" spans="14:16" ht="13.5">
      <c r="N700" s="19"/>
      <c r="O700" s="19"/>
      <c r="P700" s="19"/>
    </row>
    <row r="701" spans="14:16" ht="13.5">
      <c r="N701" s="19"/>
      <c r="O701" s="19"/>
      <c r="P701" s="19"/>
    </row>
    <row r="702" spans="14:16" ht="13.5">
      <c r="N702" s="19"/>
      <c r="O702" s="19"/>
      <c r="P702" s="19"/>
    </row>
    <row r="703" spans="14:16" ht="13.5">
      <c r="N703" s="19"/>
      <c r="O703" s="19"/>
      <c r="P703" s="19"/>
    </row>
    <row r="704" spans="14:16" ht="13.5">
      <c r="N704" s="19"/>
      <c r="O704" s="19"/>
      <c r="P704" s="19"/>
    </row>
    <row r="705" spans="14:16" ht="13.5">
      <c r="N705" s="19"/>
      <c r="O705" s="19"/>
      <c r="P705" s="19"/>
    </row>
    <row r="706" spans="14:16" ht="13.5">
      <c r="N706" s="19"/>
      <c r="O706" s="19"/>
      <c r="P706" s="19"/>
    </row>
    <row r="707" spans="14:16" ht="13.5">
      <c r="N707" s="19"/>
      <c r="O707" s="19"/>
      <c r="P707" s="19"/>
    </row>
    <row r="708" spans="14:16" ht="13.5">
      <c r="N708" s="19"/>
      <c r="O708" s="19"/>
      <c r="P708" s="19"/>
    </row>
    <row r="709" spans="14:16" ht="13.5">
      <c r="N709" s="19"/>
      <c r="O709" s="19"/>
      <c r="P709" s="19"/>
    </row>
    <row r="710" spans="14:16" ht="13.5">
      <c r="N710" s="19"/>
      <c r="O710" s="19"/>
      <c r="P710" s="19"/>
    </row>
    <row r="711" spans="14:16" ht="13.5">
      <c r="N711" s="19"/>
      <c r="O711" s="19"/>
      <c r="P711" s="19"/>
    </row>
    <row r="712" spans="14:16" ht="13.5">
      <c r="N712" s="19"/>
      <c r="O712" s="19"/>
      <c r="P712" s="19"/>
    </row>
    <row r="713" spans="14:16" ht="13.5">
      <c r="N713" s="19"/>
      <c r="O713" s="19"/>
      <c r="P713" s="19"/>
    </row>
    <row r="714" spans="14:16" ht="13.5">
      <c r="N714" s="19"/>
      <c r="O714" s="19"/>
      <c r="P714" s="19"/>
    </row>
    <row r="715" spans="14:16" ht="13.5">
      <c r="N715" s="19"/>
      <c r="O715" s="19"/>
      <c r="P715" s="19"/>
    </row>
    <row r="716" spans="14:16" ht="13.5">
      <c r="N716" s="19"/>
      <c r="O716" s="19"/>
      <c r="P716" s="19"/>
    </row>
    <row r="717" spans="14:16" ht="13.5">
      <c r="N717" s="19"/>
      <c r="O717" s="19"/>
      <c r="P717" s="19"/>
    </row>
    <row r="718" spans="14:16" ht="13.5">
      <c r="N718" s="19"/>
      <c r="O718" s="19"/>
      <c r="P718" s="19"/>
    </row>
    <row r="719" spans="14:16" ht="13.5">
      <c r="N719" s="19"/>
      <c r="O719" s="19"/>
      <c r="P719" s="19"/>
    </row>
    <row r="720" spans="14:16" ht="13.5">
      <c r="N720" s="19"/>
      <c r="O720" s="19"/>
      <c r="P720" s="19"/>
    </row>
    <row r="721" spans="14:16" ht="13.5">
      <c r="N721" s="19"/>
      <c r="O721" s="19"/>
      <c r="P721" s="19"/>
    </row>
    <row r="722" spans="14:16" ht="13.5">
      <c r="N722" s="19"/>
      <c r="O722" s="19"/>
      <c r="P722" s="19"/>
    </row>
    <row r="723" spans="14:16" ht="13.5">
      <c r="N723" s="19"/>
      <c r="O723" s="19"/>
      <c r="P723" s="19"/>
    </row>
    <row r="724" spans="14:16" ht="13.5">
      <c r="N724" s="19"/>
      <c r="O724" s="19"/>
      <c r="P724" s="19"/>
    </row>
    <row r="725" spans="14:16" ht="13.5">
      <c r="N725" s="19"/>
      <c r="O725" s="19"/>
      <c r="P725" s="19"/>
    </row>
    <row r="726" spans="14:16" ht="13.5">
      <c r="N726" s="19"/>
      <c r="O726" s="19"/>
      <c r="P726" s="19"/>
    </row>
    <row r="727" spans="14:16" ht="13.5">
      <c r="N727" s="19"/>
      <c r="O727" s="19"/>
      <c r="P727" s="19"/>
    </row>
    <row r="728" spans="14:16" ht="13.5">
      <c r="N728" s="19"/>
      <c r="O728" s="19"/>
      <c r="P728" s="19"/>
    </row>
    <row r="729" spans="14:16" ht="13.5">
      <c r="N729" s="19"/>
      <c r="O729" s="19"/>
      <c r="P729" s="19"/>
    </row>
    <row r="730" spans="14:16" ht="13.5">
      <c r="N730" s="19"/>
      <c r="O730" s="19"/>
      <c r="P730" s="19"/>
    </row>
    <row r="731" spans="14:16" ht="13.5">
      <c r="N731" s="19"/>
      <c r="O731" s="19"/>
      <c r="P731" s="19"/>
    </row>
    <row r="732" spans="14:16" ht="13.5">
      <c r="N732" s="19"/>
      <c r="O732" s="19"/>
      <c r="P732" s="19"/>
    </row>
    <row r="733" spans="14:16" ht="13.5">
      <c r="N733" s="19"/>
      <c r="O733" s="19"/>
      <c r="P733" s="19"/>
    </row>
    <row r="734" spans="14:16" ht="13.5">
      <c r="N734" s="19"/>
      <c r="O734" s="19"/>
      <c r="P734" s="19"/>
    </row>
    <row r="735" spans="14:16" ht="13.5">
      <c r="N735" s="19"/>
      <c r="O735" s="19"/>
      <c r="P735" s="19"/>
    </row>
    <row r="736" spans="14:16" ht="13.5">
      <c r="N736" s="19"/>
      <c r="O736" s="19"/>
      <c r="P736" s="19"/>
    </row>
    <row r="737" spans="14:16" ht="13.5">
      <c r="N737" s="19"/>
      <c r="O737" s="19"/>
      <c r="P737" s="19"/>
    </row>
    <row r="738" spans="14:16" ht="13.5">
      <c r="N738" s="19"/>
      <c r="O738" s="19"/>
      <c r="P738" s="19"/>
    </row>
    <row r="739" spans="14:16" ht="13.5">
      <c r="N739" s="19"/>
      <c r="O739" s="19"/>
      <c r="P739" s="19"/>
    </row>
    <row r="740" spans="14:16" ht="13.5">
      <c r="N740" s="19"/>
      <c r="O740" s="19"/>
      <c r="P740" s="19"/>
    </row>
    <row r="741" spans="14:16" ht="13.5">
      <c r="N741" s="19"/>
      <c r="O741" s="19"/>
      <c r="P741" s="19"/>
    </row>
    <row r="742" spans="14:16" ht="13.5">
      <c r="N742" s="19"/>
      <c r="O742" s="19"/>
      <c r="P742" s="19"/>
    </row>
    <row r="743" spans="14:16" ht="13.5">
      <c r="N743" s="19"/>
      <c r="O743" s="19"/>
      <c r="P743" s="19"/>
    </row>
    <row r="744" spans="14:16" ht="13.5">
      <c r="N744" s="19"/>
      <c r="O744" s="19"/>
      <c r="P744" s="19"/>
    </row>
    <row r="745" spans="14:16" ht="13.5">
      <c r="N745" s="19"/>
      <c r="O745" s="19"/>
      <c r="P745" s="19"/>
    </row>
    <row r="746" spans="14:16" ht="13.5">
      <c r="N746" s="19"/>
      <c r="O746" s="19"/>
      <c r="P746" s="19"/>
    </row>
    <row r="747" spans="14:16" ht="13.5">
      <c r="N747" s="19"/>
      <c r="O747" s="19"/>
      <c r="P747" s="19"/>
    </row>
    <row r="748" spans="14:16" ht="13.5">
      <c r="N748" s="19"/>
      <c r="O748" s="19"/>
      <c r="P748" s="19"/>
    </row>
    <row r="749" spans="14:16" ht="13.5">
      <c r="N749" s="19"/>
      <c r="O749" s="19"/>
      <c r="P749" s="19"/>
    </row>
    <row r="750" spans="14:16" ht="13.5">
      <c r="N750" s="19"/>
      <c r="O750" s="19"/>
      <c r="P750" s="19"/>
    </row>
    <row r="751" spans="14:16" ht="13.5">
      <c r="N751" s="19"/>
      <c r="O751" s="19"/>
      <c r="P751" s="19"/>
    </row>
    <row r="752" spans="14:16" ht="13.5">
      <c r="N752" s="19"/>
      <c r="O752" s="19"/>
      <c r="P752" s="19"/>
    </row>
    <row r="753" spans="14:16" ht="13.5">
      <c r="N753" s="19"/>
      <c r="O753" s="19"/>
      <c r="P753" s="19"/>
    </row>
    <row r="754" spans="14:16" ht="13.5">
      <c r="N754" s="19"/>
      <c r="O754" s="19"/>
      <c r="P754" s="19"/>
    </row>
    <row r="755" spans="14:16" ht="13.5">
      <c r="N755" s="19"/>
      <c r="O755" s="19"/>
      <c r="P755" s="19"/>
    </row>
    <row r="756" spans="14:16" ht="13.5">
      <c r="N756" s="19"/>
      <c r="O756" s="19"/>
      <c r="P756" s="19"/>
    </row>
    <row r="757" spans="14:16" ht="13.5">
      <c r="N757" s="19"/>
      <c r="O757" s="19"/>
      <c r="P757" s="19"/>
    </row>
    <row r="758" spans="14:16" ht="13.5">
      <c r="N758" s="19"/>
      <c r="O758" s="19"/>
      <c r="P758" s="19"/>
    </row>
    <row r="759" spans="14:16" ht="13.5">
      <c r="N759" s="19"/>
      <c r="O759" s="19"/>
      <c r="P759" s="19"/>
    </row>
    <row r="760" spans="14:16" ht="13.5">
      <c r="N760" s="19"/>
      <c r="O760" s="19"/>
      <c r="P760" s="19"/>
    </row>
    <row r="761" spans="14:16" ht="13.5">
      <c r="N761" s="19"/>
      <c r="O761" s="19"/>
      <c r="P761" s="19"/>
    </row>
    <row r="762" spans="14:16" ht="13.5">
      <c r="N762" s="19"/>
      <c r="O762" s="19"/>
      <c r="P762" s="19"/>
    </row>
    <row r="763" spans="14:16" ht="13.5">
      <c r="N763" s="19"/>
      <c r="O763" s="19"/>
      <c r="P763" s="19"/>
    </row>
    <row r="764" spans="14:16" ht="13.5">
      <c r="N764" s="19"/>
      <c r="O764" s="19"/>
      <c r="P764" s="19"/>
    </row>
    <row r="765" spans="14:16" ht="13.5">
      <c r="N765" s="19"/>
      <c r="O765" s="19"/>
      <c r="P765" s="19"/>
    </row>
    <row r="766" spans="14:16" ht="13.5">
      <c r="N766" s="19"/>
      <c r="O766" s="19"/>
      <c r="P766" s="19"/>
    </row>
    <row r="767" spans="14:16" ht="13.5">
      <c r="N767" s="19"/>
      <c r="O767" s="19"/>
      <c r="P767" s="19"/>
    </row>
    <row r="768" spans="14:16" ht="13.5">
      <c r="N768" s="19"/>
      <c r="O768" s="19"/>
      <c r="P768" s="19"/>
    </row>
    <row r="769" spans="14:16" ht="13.5">
      <c r="N769" s="19"/>
      <c r="O769" s="19"/>
      <c r="P769" s="19"/>
    </row>
    <row r="770" spans="14:16" ht="13.5">
      <c r="N770" s="19"/>
      <c r="O770" s="19"/>
      <c r="P770" s="19"/>
    </row>
    <row r="771" spans="14:16" ht="13.5">
      <c r="N771" s="19"/>
      <c r="O771" s="19"/>
      <c r="P771" s="19"/>
    </row>
    <row r="772" spans="14:16" ht="13.5">
      <c r="N772" s="19"/>
      <c r="O772" s="19"/>
      <c r="P772" s="19"/>
    </row>
    <row r="773" spans="14:16" ht="13.5">
      <c r="N773" s="19"/>
      <c r="O773" s="19"/>
      <c r="P773" s="19"/>
    </row>
    <row r="774" spans="14:16" ht="13.5">
      <c r="N774" s="19"/>
      <c r="O774" s="19"/>
      <c r="P774" s="19"/>
    </row>
    <row r="775" spans="14:16" ht="13.5">
      <c r="N775" s="19"/>
      <c r="O775" s="19"/>
      <c r="P775" s="19"/>
    </row>
    <row r="776" spans="14:16" ht="13.5">
      <c r="N776" s="19"/>
      <c r="O776" s="19"/>
      <c r="P776" s="19"/>
    </row>
    <row r="777" spans="14:16" ht="13.5">
      <c r="N777" s="19"/>
      <c r="O777" s="19"/>
      <c r="P777" s="19"/>
    </row>
    <row r="778" spans="14:16" ht="13.5">
      <c r="N778" s="19"/>
      <c r="O778" s="19"/>
      <c r="P778" s="19"/>
    </row>
    <row r="779" spans="14:16" ht="13.5">
      <c r="N779" s="19"/>
      <c r="O779" s="19"/>
      <c r="P779" s="19"/>
    </row>
    <row r="780" spans="14:16" ht="13.5">
      <c r="N780" s="19"/>
      <c r="O780" s="19"/>
      <c r="P780" s="19"/>
    </row>
    <row r="781" spans="14:16" ht="13.5">
      <c r="N781" s="19"/>
      <c r="O781" s="19"/>
      <c r="P781" s="19"/>
    </row>
    <row r="782" spans="14:16" ht="13.5">
      <c r="N782" s="19"/>
      <c r="O782" s="19"/>
      <c r="P782" s="19"/>
    </row>
    <row r="783" spans="14:16" ht="13.5">
      <c r="N783" s="19"/>
      <c r="O783" s="19"/>
      <c r="P783" s="19"/>
    </row>
    <row r="784" spans="14:16" ht="13.5">
      <c r="N784" s="19"/>
      <c r="O784" s="19"/>
      <c r="P784" s="19"/>
    </row>
    <row r="785" spans="14:16" ht="13.5">
      <c r="N785" s="19"/>
      <c r="O785" s="19"/>
      <c r="P785" s="19"/>
    </row>
    <row r="786" spans="14:16" ht="13.5">
      <c r="N786" s="19"/>
      <c r="O786" s="19"/>
      <c r="P786" s="19"/>
    </row>
    <row r="787" spans="14:16" ht="13.5">
      <c r="N787" s="19"/>
      <c r="O787" s="19"/>
      <c r="P787" s="19"/>
    </row>
    <row r="788" spans="14:16" ht="13.5">
      <c r="N788" s="19"/>
      <c r="O788" s="19"/>
      <c r="P788" s="19"/>
    </row>
    <row r="789" spans="14:16" ht="13.5">
      <c r="N789" s="19"/>
      <c r="O789" s="19"/>
      <c r="P789" s="19"/>
    </row>
    <row r="790" spans="14:16" ht="13.5">
      <c r="N790" s="19"/>
      <c r="O790" s="19"/>
      <c r="P790" s="19"/>
    </row>
    <row r="791" spans="14:16" ht="13.5">
      <c r="N791" s="19"/>
      <c r="O791" s="19"/>
      <c r="P791" s="19"/>
    </row>
    <row r="792" spans="14:16" ht="13.5">
      <c r="N792" s="19"/>
      <c r="O792" s="19"/>
      <c r="P792" s="19"/>
    </row>
    <row r="793" spans="14:16" ht="13.5">
      <c r="N793" s="19"/>
      <c r="O793" s="19"/>
      <c r="P793" s="19"/>
    </row>
    <row r="794" spans="14:16" ht="13.5">
      <c r="N794" s="19"/>
      <c r="O794" s="19"/>
      <c r="P794" s="19"/>
    </row>
    <row r="795" spans="14:16" ht="13.5">
      <c r="N795" s="19"/>
      <c r="O795" s="19"/>
      <c r="P795" s="19"/>
    </row>
    <row r="796" spans="14:16" ht="13.5">
      <c r="N796" s="19"/>
      <c r="O796" s="19"/>
      <c r="P796" s="19"/>
    </row>
    <row r="797" spans="14:16" ht="13.5">
      <c r="N797" s="19"/>
      <c r="O797" s="19"/>
      <c r="P797" s="19"/>
    </row>
    <row r="798" spans="14:16" ht="13.5">
      <c r="N798" s="19"/>
      <c r="O798" s="19"/>
      <c r="P798" s="19"/>
    </row>
    <row r="799" spans="14:16" ht="13.5">
      <c r="N799" s="19"/>
      <c r="O799" s="19"/>
      <c r="P799" s="19"/>
    </row>
    <row r="800" spans="14:16" ht="13.5">
      <c r="N800" s="19"/>
      <c r="O800" s="19"/>
      <c r="P800" s="19"/>
    </row>
    <row r="801" spans="14:16" ht="13.5">
      <c r="N801" s="19"/>
      <c r="O801" s="19"/>
      <c r="P801" s="19"/>
    </row>
    <row r="802" spans="14:16" ht="13.5">
      <c r="N802" s="19"/>
      <c r="O802" s="19"/>
      <c r="P802" s="19"/>
    </row>
    <row r="803" spans="14:16" ht="13.5">
      <c r="N803" s="19"/>
      <c r="O803" s="19"/>
      <c r="P803" s="19"/>
    </row>
    <row r="804" spans="14:16" ht="13.5">
      <c r="N804" s="19"/>
      <c r="O804" s="19"/>
      <c r="P804" s="19"/>
    </row>
    <row r="805" spans="14:16" ht="13.5">
      <c r="N805" s="19"/>
      <c r="O805" s="19"/>
      <c r="P805" s="19"/>
    </row>
    <row r="806" spans="14:16" ht="13.5">
      <c r="N806" s="19"/>
      <c r="O806" s="19"/>
      <c r="P806" s="19"/>
    </row>
    <row r="807" spans="14:16" ht="13.5">
      <c r="N807" s="19"/>
      <c r="O807" s="19"/>
      <c r="P807" s="19"/>
    </row>
    <row r="808" spans="14:16" ht="13.5">
      <c r="N808" s="19"/>
      <c r="O808" s="19"/>
      <c r="P808" s="19"/>
    </row>
    <row r="809" spans="14:16" ht="13.5">
      <c r="N809" s="19"/>
      <c r="O809" s="19"/>
      <c r="P809" s="19"/>
    </row>
    <row r="810" spans="14:16" ht="13.5">
      <c r="N810" s="19"/>
      <c r="O810" s="19"/>
      <c r="P810" s="19"/>
    </row>
    <row r="811" spans="14:16" ht="13.5">
      <c r="N811" s="19"/>
      <c r="O811" s="19"/>
      <c r="P811" s="19"/>
    </row>
    <row r="812" spans="14:16" ht="13.5">
      <c r="N812" s="19"/>
      <c r="O812" s="19"/>
      <c r="P812" s="19"/>
    </row>
    <row r="813" spans="14:16" ht="13.5">
      <c r="N813" s="19"/>
      <c r="O813" s="19"/>
      <c r="P813" s="19"/>
    </row>
    <row r="814" spans="14:16" ht="13.5">
      <c r="N814" s="19"/>
      <c r="O814" s="19"/>
      <c r="P814" s="19"/>
    </row>
    <row r="815" spans="14:16" ht="13.5">
      <c r="N815" s="19"/>
      <c r="O815" s="19"/>
      <c r="P815" s="19"/>
    </row>
    <row r="816" spans="14:16" ht="13.5">
      <c r="N816" s="19"/>
      <c r="O816" s="19"/>
      <c r="P816" s="19"/>
    </row>
    <row r="817" spans="14:16" ht="13.5">
      <c r="N817" s="19"/>
      <c r="O817" s="19"/>
      <c r="P817" s="19"/>
    </row>
    <row r="818" spans="14:16" ht="13.5">
      <c r="N818" s="19"/>
      <c r="O818" s="19"/>
      <c r="P818" s="19"/>
    </row>
    <row r="819" spans="14:16" ht="13.5">
      <c r="N819" s="19"/>
      <c r="O819" s="19"/>
      <c r="P819" s="19"/>
    </row>
    <row r="820" spans="14:16" ht="13.5">
      <c r="N820" s="19"/>
      <c r="O820" s="19"/>
      <c r="P820" s="19"/>
    </row>
    <row r="821" spans="14:16" ht="13.5">
      <c r="N821" s="19"/>
      <c r="O821" s="19"/>
      <c r="P821" s="19"/>
    </row>
    <row r="822" spans="14:16" ht="13.5">
      <c r="N822" s="19"/>
      <c r="O822" s="19"/>
      <c r="P822" s="19"/>
    </row>
    <row r="823" spans="14:16" ht="13.5">
      <c r="N823" s="19"/>
      <c r="O823" s="19"/>
      <c r="P823" s="19"/>
    </row>
    <row r="824" spans="14:16" ht="13.5">
      <c r="N824" s="19"/>
      <c r="O824" s="19"/>
      <c r="P824" s="19"/>
    </row>
    <row r="825" spans="14:16" ht="13.5">
      <c r="N825" s="19"/>
      <c r="O825" s="19"/>
      <c r="P825" s="19"/>
    </row>
    <row r="826" spans="14:16" ht="13.5">
      <c r="N826" s="19"/>
      <c r="O826" s="19"/>
      <c r="P826" s="19"/>
    </row>
    <row r="827" spans="14:16" ht="13.5">
      <c r="N827" s="19"/>
      <c r="O827" s="19"/>
      <c r="P827" s="19"/>
    </row>
    <row r="828" spans="14:16" ht="13.5">
      <c r="N828" s="19"/>
      <c r="O828" s="19"/>
      <c r="P828" s="19"/>
    </row>
    <row r="829" spans="14:16" ht="13.5">
      <c r="N829" s="19"/>
      <c r="O829" s="19"/>
      <c r="P829" s="19"/>
    </row>
    <row r="830" spans="14:16" ht="13.5">
      <c r="N830" s="19"/>
      <c r="O830" s="19"/>
      <c r="P830" s="19"/>
    </row>
    <row r="831" spans="14:16" ht="13.5">
      <c r="N831" s="19"/>
      <c r="O831" s="19"/>
      <c r="P831" s="19"/>
    </row>
    <row r="832" spans="14:16" ht="13.5">
      <c r="N832" s="19"/>
      <c r="O832" s="19"/>
      <c r="P832" s="19"/>
    </row>
    <row r="833" spans="14:16" ht="13.5">
      <c r="N833" s="19"/>
      <c r="O833" s="19"/>
      <c r="P833" s="19"/>
    </row>
    <row r="834" spans="14:16" ht="13.5">
      <c r="N834" s="19"/>
      <c r="O834" s="19"/>
      <c r="P834" s="19"/>
    </row>
    <row r="835" spans="14:16" ht="13.5">
      <c r="N835" s="19"/>
      <c r="O835" s="19"/>
      <c r="P835" s="19"/>
    </row>
    <row r="836" spans="14:16" ht="13.5">
      <c r="N836" s="19"/>
      <c r="O836" s="19"/>
      <c r="P836" s="19"/>
    </row>
    <row r="837" spans="14:16" ht="13.5">
      <c r="N837" s="19"/>
      <c r="O837" s="19"/>
      <c r="P837" s="19"/>
    </row>
    <row r="838" spans="14:16" ht="13.5">
      <c r="N838" s="19"/>
      <c r="O838" s="19"/>
      <c r="P838" s="19"/>
    </row>
    <row r="839" spans="14:16" ht="13.5">
      <c r="N839" s="19"/>
      <c r="O839" s="19"/>
      <c r="P839" s="19"/>
    </row>
    <row r="840" spans="14:16" ht="13.5">
      <c r="N840" s="19"/>
      <c r="O840" s="19"/>
      <c r="P840" s="19"/>
    </row>
    <row r="841" spans="14:16" ht="13.5">
      <c r="N841" s="19"/>
      <c r="O841" s="19"/>
      <c r="P841" s="19"/>
    </row>
    <row r="842" spans="14:16" ht="13.5">
      <c r="N842" s="19"/>
      <c r="O842" s="19"/>
      <c r="P842" s="19"/>
    </row>
    <row r="843" spans="14:16" ht="13.5">
      <c r="N843" s="19"/>
      <c r="O843" s="19"/>
      <c r="P843" s="19"/>
    </row>
    <row r="844" spans="14:16" ht="13.5">
      <c r="N844" s="19"/>
      <c r="O844" s="19"/>
      <c r="P844" s="19"/>
    </row>
    <row r="845" spans="14:16" ht="13.5">
      <c r="N845" s="19"/>
      <c r="O845" s="19"/>
      <c r="P845" s="19"/>
    </row>
    <row r="846" spans="14:16" ht="13.5">
      <c r="N846" s="19"/>
      <c r="O846" s="19"/>
      <c r="P846" s="19"/>
    </row>
    <row r="847" spans="14:16" ht="13.5">
      <c r="N847" s="19"/>
      <c r="O847" s="19"/>
      <c r="P847" s="19"/>
    </row>
    <row r="848" spans="14:16" ht="13.5">
      <c r="N848" s="19"/>
      <c r="O848" s="19"/>
      <c r="P848" s="19"/>
    </row>
    <row r="849" spans="14:16" ht="13.5">
      <c r="N849" s="19"/>
      <c r="O849" s="19"/>
      <c r="P849" s="19"/>
    </row>
    <row r="850" spans="14:16" ht="13.5">
      <c r="N850" s="19"/>
      <c r="O850" s="19"/>
      <c r="P850" s="19"/>
    </row>
    <row r="851" spans="14:16" ht="13.5">
      <c r="N851" s="19"/>
      <c r="O851" s="19"/>
      <c r="P851" s="19"/>
    </row>
    <row r="852" spans="14:16" ht="13.5">
      <c r="N852" s="19"/>
      <c r="O852" s="19"/>
      <c r="P852" s="19"/>
    </row>
    <row r="853" spans="14:16" ht="13.5">
      <c r="N853" s="19"/>
      <c r="O853" s="19"/>
      <c r="P853" s="19"/>
    </row>
    <row r="854" spans="14:16" ht="13.5">
      <c r="N854" s="19"/>
      <c r="O854" s="19"/>
      <c r="P854" s="19"/>
    </row>
    <row r="855" spans="14:16" ht="13.5">
      <c r="N855" s="19"/>
      <c r="O855" s="19"/>
      <c r="P855" s="19"/>
    </row>
    <row r="856" spans="14:16" ht="13.5">
      <c r="N856" s="19"/>
      <c r="O856" s="19"/>
      <c r="P856" s="19"/>
    </row>
    <row r="857" spans="14:16" ht="13.5">
      <c r="N857" s="19"/>
      <c r="O857" s="19"/>
      <c r="P857" s="19"/>
    </row>
    <row r="858" spans="14:16" ht="13.5">
      <c r="N858" s="19"/>
      <c r="O858" s="19"/>
      <c r="P858" s="19"/>
    </row>
    <row r="859" spans="14:16" ht="13.5">
      <c r="N859" s="19"/>
      <c r="O859" s="19"/>
      <c r="P859" s="19"/>
    </row>
    <row r="860" spans="14:16" ht="13.5">
      <c r="N860" s="19"/>
      <c r="O860" s="19"/>
      <c r="P860" s="19"/>
    </row>
    <row r="861" spans="14:16" ht="13.5">
      <c r="N861" s="19"/>
      <c r="O861" s="19"/>
      <c r="P861" s="19"/>
    </row>
    <row r="862" spans="14:16" ht="13.5">
      <c r="N862" s="19"/>
      <c r="O862" s="19"/>
      <c r="P862" s="19"/>
    </row>
    <row r="863" spans="14:16" ht="13.5">
      <c r="N863" s="19"/>
      <c r="O863" s="19"/>
      <c r="P863" s="19"/>
    </row>
    <row r="864" spans="14:16" ht="13.5">
      <c r="N864" s="19"/>
      <c r="O864" s="19"/>
      <c r="P864" s="19"/>
    </row>
    <row r="865" spans="14:16" ht="13.5">
      <c r="N865" s="19"/>
      <c r="O865" s="19"/>
      <c r="P865" s="19"/>
    </row>
    <row r="866" spans="14:16" ht="13.5">
      <c r="N866" s="19"/>
      <c r="O866" s="19"/>
      <c r="P866" s="19"/>
    </row>
    <row r="867" spans="14:16" ht="13.5">
      <c r="N867" s="19"/>
      <c r="O867" s="19"/>
      <c r="P867" s="19"/>
    </row>
    <row r="868" spans="14:16" ht="13.5">
      <c r="N868" s="19"/>
      <c r="O868" s="19"/>
      <c r="P868" s="19"/>
    </row>
    <row r="869" spans="14:16" ht="13.5">
      <c r="N869" s="19"/>
      <c r="O869" s="19"/>
      <c r="P869" s="19"/>
    </row>
    <row r="870" spans="14:16" ht="13.5">
      <c r="N870" s="19"/>
      <c r="O870" s="19"/>
      <c r="P870" s="19"/>
    </row>
    <row r="871" spans="14:16" ht="13.5">
      <c r="N871" s="19"/>
      <c r="O871" s="19"/>
      <c r="P871" s="19"/>
    </row>
    <row r="872" spans="14:16" ht="13.5">
      <c r="N872" s="19"/>
      <c r="O872" s="19"/>
      <c r="P872" s="19"/>
    </row>
    <row r="873" spans="14:16" ht="13.5">
      <c r="N873" s="19"/>
      <c r="O873" s="19"/>
      <c r="P873" s="19"/>
    </row>
    <row r="874" spans="14:16" ht="13.5">
      <c r="N874" s="19"/>
      <c r="O874" s="19"/>
      <c r="P874" s="19"/>
    </row>
    <row r="875" spans="14:16" ht="13.5">
      <c r="N875" s="19"/>
      <c r="O875" s="19"/>
      <c r="P875" s="19"/>
    </row>
    <row r="876" spans="14:16" ht="13.5">
      <c r="N876" s="19"/>
      <c r="O876" s="19"/>
      <c r="P876" s="19"/>
    </row>
    <row r="877" spans="14:16" ht="13.5">
      <c r="N877" s="19"/>
      <c r="O877" s="19"/>
      <c r="P877" s="19"/>
    </row>
    <row r="878" spans="14:16" ht="13.5">
      <c r="N878" s="19"/>
      <c r="O878" s="19"/>
      <c r="P878" s="19"/>
    </row>
    <row r="879" spans="14:16" ht="13.5">
      <c r="N879" s="19"/>
      <c r="O879" s="19"/>
      <c r="P879" s="19"/>
    </row>
    <row r="880" spans="14:16" ht="13.5">
      <c r="N880" s="19"/>
      <c r="O880" s="19"/>
      <c r="P880" s="19"/>
    </row>
    <row r="881" spans="14:16" ht="13.5">
      <c r="N881" s="19"/>
      <c r="O881" s="19"/>
      <c r="P881" s="19"/>
    </row>
    <row r="882" spans="14:16" ht="13.5">
      <c r="N882" s="19"/>
      <c r="O882" s="19"/>
      <c r="P882" s="19"/>
    </row>
    <row r="883" spans="14:16" ht="13.5">
      <c r="N883" s="19"/>
      <c r="O883" s="19"/>
      <c r="P883" s="19"/>
    </row>
    <row r="884" spans="14:16" ht="13.5">
      <c r="N884" s="19"/>
      <c r="O884" s="19"/>
      <c r="P884" s="19"/>
    </row>
    <row r="885" spans="14:16" ht="13.5">
      <c r="N885" s="19"/>
      <c r="O885" s="19"/>
      <c r="P885" s="19"/>
    </row>
    <row r="886" spans="14:16" ht="13.5">
      <c r="N886" s="19"/>
      <c r="O886" s="19"/>
      <c r="P886" s="19"/>
    </row>
    <row r="887" spans="14:16" ht="13.5">
      <c r="N887" s="19"/>
      <c r="O887" s="19"/>
      <c r="P887" s="19"/>
    </row>
    <row r="888" spans="14:16" ht="13.5">
      <c r="N888" s="19"/>
      <c r="O888" s="19"/>
      <c r="P888" s="19"/>
    </row>
    <row r="889" spans="14:16" ht="13.5">
      <c r="N889" s="19"/>
      <c r="O889" s="19"/>
      <c r="P889" s="19"/>
    </row>
    <row r="890" spans="14:16" ht="13.5">
      <c r="N890" s="19"/>
      <c r="O890" s="19"/>
      <c r="P890" s="19"/>
    </row>
    <row r="891" spans="14:16" ht="13.5">
      <c r="N891" s="19"/>
      <c r="O891" s="19"/>
      <c r="P891" s="19"/>
    </row>
    <row r="892" spans="14:16" ht="13.5">
      <c r="N892" s="19"/>
      <c r="O892" s="19"/>
      <c r="P892" s="19"/>
    </row>
    <row r="893" spans="14:16" ht="13.5">
      <c r="N893" s="19"/>
      <c r="O893" s="19"/>
      <c r="P893" s="19"/>
    </row>
    <row r="894" spans="14:16" ht="13.5">
      <c r="N894" s="19"/>
      <c r="O894" s="19"/>
      <c r="P894" s="19"/>
    </row>
    <row r="895" spans="14:16" ht="13.5">
      <c r="N895" s="19"/>
      <c r="O895" s="19"/>
      <c r="P895" s="19"/>
    </row>
    <row r="896" spans="14:16" ht="13.5">
      <c r="N896" s="19"/>
      <c r="O896" s="19"/>
      <c r="P896" s="19"/>
    </row>
    <row r="897" spans="14:16" ht="13.5">
      <c r="N897" s="19"/>
      <c r="O897" s="19"/>
      <c r="P897" s="19"/>
    </row>
    <row r="898" spans="14:16" ht="13.5">
      <c r="N898" s="19"/>
      <c r="O898" s="19"/>
      <c r="P898" s="19"/>
    </row>
    <row r="899" spans="14:16" ht="13.5">
      <c r="N899" s="19"/>
      <c r="O899" s="19"/>
      <c r="P899" s="19"/>
    </row>
    <row r="900" spans="14:16" ht="13.5">
      <c r="N900" s="19"/>
      <c r="O900" s="19"/>
      <c r="P900" s="19"/>
    </row>
    <row r="901" spans="14:16" ht="13.5">
      <c r="N901" s="19"/>
      <c r="O901" s="19"/>
      <c r="P901" s="19"/>
    </row>
    <row r="902" spans="14:16" ht="13.5">
      <c r="N902" s="19"/>
      <c r="O902" s="19"/>
      <c r="P902" s="19"/>
    </row>
    <row r="903" spans="14:16" ht="13.5">
      <c r="N903" s="19"/>
      <c r="O903" s="19"/>
      <c r="P903" s="19"/>
    </row>
    <row r="904" spans="14:16" ht="13.5">
      <c r="N904" s="19"/>
      <c r="O904" s="19"/>
      <c r="P904" s="19"/>
    </row>
    <row r="905" spans="14:16" ht="13.5">
      <c r="N905" s="19"/>
      <c r="O905" s="19"/>
      <c r="P905" s="19"/>
    </row>
    <row r="906" spans="14:16" ht="13.5">
      <c r="N906" s="19"/>
      <c r="O906" s="19"/>
      <c r="P906" s="19"/>
    </row>
    <row r="907" spans="14:16" ht="13.5">
      <c r="N907" s="19"/>
      <c r="O907" s="19"/>
      <c r="P907" s="19"/>
    </row>
    <row r="908" spans="14:16" ht="13.5">
      <c r="N908" s="19"/>
      <c r="O908" s="19"/>
      <c r="P908" s="19"/>
    </row>
    <row r="909" spans="14:16" ht="13.5">
      <c r="N909" s="19"/>
      <c r="O909" s="19"/>
      <c r="P909" s="19"/>
    </row>
    <row r="910" spans="14:16" ht="13.5">
      <c r="N910" s="19"/>
      <c r="O910" s="19"/>
      <c r="P910" s="19"/>
    </row>
    <row r="911" spans="14:16" ht="13.5">
      <c r="N911" s="19"/>
      <c r="O911" s="19"/>
      <c r="P911" s="19"/>
    </row>
    <row r="912" spans="14:16" ht="13.5">
      <c r="N912" s="19"/>
      <c r="O912" s="19"/>
      <c r="P912" s="19"/>
    </row>
    <row r="913" spans="14:16" ht="13.5">
      <c r="N913" s="19"/>
      <c r="O913" s="19"/>
      <c r="P913" s="19"/>
    </row>
    <row r="914" spans="14:16" ht="13.5">
      <c r="N914" s="19"/>
      <c r="O914" s="19"/>
      <c r="P914" s="19"/>
    </row>
    <row r="915" spans="14:16" ht="13.5">
      <c r="N915" s="19"/>
      <c r="O915" s="19"/>
      <c r="P915" s="19"/>
    </row>
    <row r="916" spans="14:16" ht="13.5">
      <c r="N916" s="19"/>
      <c r="O916" s="19"/>
      <c r="P916" s="19"/>
    </row>
    <row r="917" spans="14:16" ht="13.5">
      <c r="N917" s="19"/>
      <c r="O917" s="19"/>
      <c r="P917" s="19"/>
    </row>
    <row r="918" spans="14:16" ht="13.5">
      <c r="N918" s="19"/>
      <c r="O918" s="19"/>
      <c r="P918" s="19"/>
    </row>
    <row r="919" spans="14:16" ht="13.5">
      <c r="N919" s="19"/>
      <c r="O919" s="19"/>
      <c r="P919" s="19"/>
    </row>
    <row r="920" spans="14:16" ht="13.5">
      <c r="N920" s="19"/>
      <c r="O920" s="19"/>
      <c r="P920" s="19"/>
    </row>
    <row r="921" spans="14:16" ht="13.5">
      <c r="N921" s="19"/>
      <c r="O921" s="19"/>
      <c r="P921" s="19"/>
    </row>
    <row r="922" spans="14:16" ht="13.5">
      <c r="N922" s="19"/>
      <c r="O922" s="19"/>
      <c r="P922" s="19"/>
    </row>
    <row r="923" spans="14:16" ht="13.5">
      <c r="N923" s="19"/>
      <c r="O923" s="19"/>
      <c r="P923" s="19"/>
    </row>
    <row r="924" spans="14:16" ht="13.5">
      <c r="N924" s="19"/>
      <c r="O924" s="19"/>
      <c r="P924" s="19"/>
    </row>
    <row r="925" spans="14:16" ht="13.5">
      <c r="N925" s="19"/>
      <c r="O925" s="19"/>
      <c r="P925" s="19"/>
    </row>
    <row r="926" spans="14:16" ht="13.5">
      <c r="N926" s="19"/>
      <c r="O926" s="19"/>
      <c r="P926" s="19"/>
    </row>
    <row r="927" spans="14:16" ht="13.5">
      <c r="N927" s="19"/>
      <c r="O927" s="19"/>
      <c r="P927" s="19"/>
    </row>
    <row r="928" spans="14:16" ht="13.5">
      <c r="N928" s="19"/>
      <c r="O928" s="19"/>
      <c r="P928" s="19"/>
    </row>
    <row r="929" spans="14:16" ht="13.5">
      <c r="N929" s="19"/>
      <c r="O929" s="19"/>
      <c r="P929" s="19"/>
    </row>
    <row r="930" spans="14:16" ht="13.5">
      <c r="N930" s="19"/>
      <c r="O930" s="19"/>
      <c r="P930" s="19"/>
    </row>
    <row r="931" spans="14:16" ht="13.5">
      <c r="N931" s="19"/>
      <c r="O931" s="19"/>
      <c r="P931" s="19"/>
    </row>
    <row r="932" spans="14:16" ht="13.5">
      <c r="N932" s="19"/>
      <c r="O932" s="19"/>
      <c r="P932" s="19"/>
    </row>
    <row r="933" spans="14:16" ht="13.5">
      <c r="N933" s="19"/>
      <c r="O933" s="19"/>
      <c r="P933" s="19"/>
    </row>
    <row r="934" spans="14:16" ht="13.5">
      <c r="N934" s="19"/>
      <c r="O934" s="19"/>
      <c r="P934" s="19"/>
    </row>
    <row r="935" spans="14:16" ht="13.5">
      <c r="N935" s="19"/>
      <c r="O935" s="19"/>
      <c r="P935" s="19"/>
    </row>
    <row r="936" spans="14:16" ht="13.5">
      <c r="N936" s="19"/>
      <c r="O936" s="19"/>
      <c r="P936" s="19"/>
    </row>
    <row r="937" spans="14:16" ht="13.5">
      <c r="N937" s="19"/>
      <c r="O937" s="19"/>
      <c r="P937" s="19"/>
    </row>
    <row r="938" spans="14:16" ht="13.5">
      <c r="N938" s="19"/>
      <c r="O938" s="19"/>
      <c r="P938" s="19"/>
    </row>
    <row r="939" spans="14:16" ht="13.5">
      <c r="N939" s="19"/>
      <c r="O939" s="19"/>
      <c r="P939" s="19"/>
    </row>
    <row r="940" spans="14:16" ht="13.5">
      <c r="N940" s="19"/>
      <c r="O940" s="19"/>
      <c r="P940" s="19"/>
    </row>
    <row r="941" spans="14:16" ht="13.5">
      <c r="N941" s="19"/>
      <c r="O941" s="19"/>
      <c r="P941" s="19"/>
    </row>
    <row r="942" spans="14:16" ht="13.5">
      <c r="N942" s="19"/>
      <c r="O942" s="19"/>
      <c r="P942" s="19"/>
    </row>
    <row r="943" spans="14:16" ht="13.5">
      <c r="N943" s="19"/>
      <c r="O943" s="19"/>
      <c r="P943" s="19"/>
    </row>
    <row r="944" spans="14:16" ht="13.5">
      <c r="N944" s="19"/>
      <c r="O944" s="19"/>
      <c r="P944" s="19"/>
    </row>
    <row r="945" spans="14:16" ht="13.5">
      <c r="N945" s="19"/>
      <c r="O945" s="19"/>
      <c r="P945" s="19"/>
    </row>
    <row r="946" spans="14:16" ht="13.5">
      <c r="N946" s="19"/>
      <c r="O946" s="19"/>
      <c r="P946" s="19"/>
    </row>
    <row r="947" spans="14:16" ht="13.5">
      <c r="N947" s="19"/>
      <c r="O947" s="19"/>
      <c r="P947" s="19"/>
    </row>
    <row r="948" spans="14:16" ht="13.5">
      <c r="N948" s="19"/>
      <c r="O948" s="19"/>
      <c r="P948" s="19"/>
    </row>
    <row r="949" spans="14:16" ht="13.5">
      <c r="N949" s="19"/>
      <c r="O949" s="19"/>
      <c r="P949" s="19"/>
    </row>
    <row r="950" spans="14:16" ht="13.5">
      <c r="N950" s="19"/>
      <c r="O950" s="19"/>
      <c r="P950" s="19"/>
    </row>
    <row r="951" spans="14:16" ht="13.5">
      <c r="N951" s="19"/>
      <c r="O951" s="19"/>
      <c r="P951" s="19"/>
    </row>
    <row r="952" spans="14:16" ht="13.5">
      <c r="N952" s="19"/>
      <c r="O952" s="19"/>
      <c r="P952" s="19"/>
    </row>
    <row r="953" spans="14:16" ht="13.5">
      <c r="N953" s="19"/>
      <c r="O953" s="19"/>
      <c r="P953" s="19"/>
    </row>
    <row r="954" spans="14:16" ht="13.5">
      <c r="N954" s="19"/>
      <c r="O954" s="19"/>
      <c r="P954" s="19"/>
    </row>
    <row r="955" spans="14:16" ht="13.5">
      <c r="N955" s="19"/>
      <c r="O955" s="19"/>
      <c r="P955" s="19"/>
    </row>
    <row r="956" spans="14:16" ht="13.5">
      <c r="N956" s="19"/>
      <c r="O956" s="19"/>
      <c r="P956" s="19"/>
    </row>
    <row r="957" spans="14:16" ht="13.5">
      <c r="N957" s="19"/>
      <c r="O957" s="19"/>
      <c r="P957" s="19"/>
    </row>
    <row r="958" spans="14:16" ht="13.5">
      <c r="N958" s="19"/>
      <c r="O958" s="19"/>
      <c r="P958" s="19"/>
    </row>
    <row r="959" spans="14:16" ht="13.5">
      <c r="N959" s="19"/>
      <c r="O959" s="19"/>
      <c r="P959" s="19"/>
    </row>
    <row r="960" spans="14:16" ht="13.5">
      <c r="N960" s="19"/>
      <c r="O960" s="19"/>
      <c r="P960" s="19"/>
    </row>
    <row r="961" spans="14:16" ht="13.5">
      <c r="N961" s="19"/>
      <c r="O961" s="19"/>
      <c r="P961" s="19"/>
    </row>
    <row r="962" spans="14:16" ht="13.5">
      <c r="N962" s="19"/>
      <c r="O962" s="19"/>
      <c r="P962" s="19"/>
    </row>
    <row r="963" spans="14:16" ht="13.5">
      <c r="N963" s="19"/>
      <c r="O963" s="19"/>
      <c r="P963" s="19"/>
    </row>
    <row r="964" spans="14:16" ht="13.5">
      <c r="N964" s="19"/>
      <c r="O964" s="19"/>
      <c r="P964" s="19"/>
    </row>
    <row r="965" spans="14:16" ht="13.5">
      <c r="N965" s="19"/>
      <c r="O965" s="19"/>
      <c r="P965" s="19"/>
    </row>
    <row r="966" spans="14:16" ht="13.5">
      <c r="N966" s="19"/>
      <c r="O966" s="19"/>
      <c r="P966" s="19"/>
    </row>
    <row r="967" spans="14:16" ht="13.5">
      <c r="N967" s="19"/>
      <c r="O967" s="19"/>
      <c r="P967" s="19"/>
    </row>
    <row r="968" spans="14:16" ht="13.5">
      <c r="N968" s="19"/>
      <c r="O968" s="19"/>
      <c r="P968" s="19"/>
    </row>
    <row r="969" spans="14:16" ht="13.5">
      <c r="N969" s="19"/>
      <c r="O969" s="19"/>
      <c r="P969" s="19"/>
    </row>
    <row r="970" spans="14:16" ht="13.5">
      <c r="N970" s="19"/>
      <c r="O970" s="19"/>
      <c r="P970" s="19"/>
    </row>
    <row r="971" spans="14:16" ht="13.5">
      <c r="N971" s="19"/>
      <c r="O971" s="19"/>
      <c r="P971" s="19"/>
    </row>
    <row r="972" spans="14:16" ht="13.5">
      <c r="N972" s="19"/>
      <c r="O972" s="19"/>
      <c r="P972" s="19"/>
    </row>
    <row r="973" spans="14:16" ht="13.5">
      <c r="N973" s="19"/>
      <c r="O973" s="19"/>
      <c r="P973" s="19"/>
    </row>
    <row r="974" spans="14:16" ht="13.5">
      <c r="N974" s="19"/>
      <c r="O974" s="19"/>
      <c r="P974" s="19"/>
    </row>
    <row r="975" spans="14:16" ht="13.5">
      <c r="N975" s="19"/>
      <c r="O975" s="19"/>
      <c r="P975" s="19"/>
    </row>
    <row r="976" spans="14:16" ht="13.5">
      <c r="N976" s="19"/>
      <c r="O976" s="19"/>
      <c r="P976" s="19"/>
    </row>
    <row r="977" spans="14:16" ht="13.5">
      <c r="N977" s="19"/>
      <c r="O977" s="19"/>
      <c r="P977" s="19"/>
    </row>
    <row r="978" spans="14:16" ht="13.5">
      <c r="N978" s="19"/>
      <c r="O978" s="19"/>
      <c r="P978" s="19"/>
    </row>
    <row r="979" spans="14:16" ht="13.5">
      <c r="N979" s="19"/>
      <c r="O979" s="19"/>
      <c r="P979" s="19"/>
    </row>
    <row r="980" spans="14:16" ht="13.5">
      <c r="N980" s="19"/>
      <c r="O980" s="19"/>
      <c r="P980" s="19"/>
    </row>
    <row r="981" spans="14:16" ht="13.5">
      <c r="N981" s="19"/>
      <c r="O981" s="19"/>
      <c r="P981" s="19"/>
    </row>
    <row r="982" spans="14:16" ht="13.5">
      <c r="N982" s="19"/>
      <c r="O982" s="19"/>
      <c r="P982" s="19"/>
    </row>
    <row r="983" spans="14:16" ht="13.5">
      <c r="N983" s="19"/>
      <c r="O983" s="19"/>
      <c r="P983" s="19"/>
    </row>
    <row r="984" spans="14:16" ht="13.5">
      <c r="N984" s="19"/>
      <c r="O984" s="19"/>
      <c r="P984" s="19"/>
    </row>
    <row r="985" spans="14:16" ht="13.5">
      <c r="N985" s="19"/>
      <c r="O985" s="19"/>
      <c r="P985" s="19"/>
    </row>
    <row r="986" spans="14:16" ht="13.5">
      <c r="N986" s="19"/>
      <c r="O986" s="19"/>
      <c r="P986" s="19"/>
    </row>
    <row r="987" spans="14:16" ht="13.5">
      <c r="N987" s="19"/>
      <c r="O987" s="19"/>
      <c r="P987" s="19"/>
    </row>
    <row r="988" spans="14:16" ht="13.5">
      <c r="N988" s="19"/>
      <c r="O988" s="19"/>
      <c r="P988" s="19"/>
    </row>
    <row r="989" spans="14:16" ht="13.5">
      <c r="N989" s="19"/>
      <c r="O989" s="19"/>
      <c r="P989" s="19"/>
    </row>
    <row r="990" spans="14:16" ht="13.5">
      <c r="N990" s="19"/>
      <c r="O990" s="19"/>
      <c r="P990" s="19"/>
    </row>
    <row r="991" spans="14:16" ht="13.5">
      <c r="N991" s="19"/>
      <c r="O991" s="19"/>
      <c r="P991" s="19"/>
    </row>
    <row r="992" spans="14:16" ht="13.5">
      <c r="N992" s="19"/>
      <c r="O992" s="19"/>
      <c r="P992" s="19"/>
    </row>
    <row r="993" spans="14:16" ht="13.5">
      <c r="N993" s="19"/>
      <c r="O993" s="19"/>
      <c r="P993" s="19"/>
    </row>
    <row r="994" spans="14:16" ht="13.5">
      <c r="N994" s="19"/>
      <c r="O994" s="19"/>
      <c r="P994" s="19"/>
    </row>
    <row r="995" spans="14:16" ht="13.5">
      <c r="N995" s="19"/>
      <c r="O995" s="19"/>
      <c r="P995" s="19"/>
    </row>
    <row r="996" spans="14:16" ht="13.5">
      <c r="N996" s="19"/>
      <c r="O996" s="19"/>
      <c r="P996" s="19"/>
    </row>
    <row r="997" spans="14:16" ht="13.5">
      <c r="N997" s="19"/>
      <c r="O997" s="19"/>
      <c r="P997" s="19"/>
    </row>
    <row r="998" spans="14:16" ht="13.5">
      <c r="N998" s="19"/>
      <c r="O998" s="19"/>
      <c r="P998" s="19"/>
    </row>
    <row r="999" spans="14:16" ht="13.5">
      <c r="N999" s="19"/>
      <c r="O999" s="19"/>
      <c r="P999" s="19"/>
    </row>
    <row r="1000" spans="14:16" ht="13.5">
      <c r="N1000" s="19"/>
      <c r="O1000" s="19"/>
      <c r="P1000" s="19"/>
    </row>
    <row r="1001" spans="14:16" ht="13.5">
      <c r="N1001" s="19"/>
      <c r="O1001" s="19"/>
      <c r="P1001" s="19"/>
    </row>
    <row r="1002" spans="14:16" ht="13.5">
      <c r="N1002" s="19"/>
      <c r="O1002" s="19"/>
      <c r="P1002" s="19"/>
    </row>
    <row r="1003" spans="14:16" ht="13.5">
      <c r="N1003" s="19"/>
      <c r="O1003" s="19"/>
      <c r="P1003" s="19"/>
    </row>
    <row r="1004" spans="14:16" ht="13.5">
      <c r="N1004" s="19"/>
      <c r="O1004" s="19"/>
      <c r="P1004" s="19"/>
    </row>
    <row r="1005" spans="14:16" ht="13.5">
      <c r="N1005" s="19"/>
      <c r="O1005" s="19"/>
      <c r="P1005" s="19"/>
    </row>
    <row r="1006" spans="14:16" ht="13.5">
      <c r="N1006" s="19"/>
      <c r="O1006" s="19"/>
      <c r="P1006" s="19"/>
    </row>
    <row r="1007" spans="14:16" ht="13.5">
      <c r="N1007" s="19"/>
      <c r="O1007" s="19"/>
      <c r="P1007" s="19"/>
    </row>
    <row r="1008" spans="14:16" ht="13.5">
      <c r="N1008" s="19"/>
      <c r="O1008" s="19"/>
      <c r="P1008" s="19"/>
    </row>
    <row r="1009" spans="14:16" ht="13.5">
      <c r="N1009" s="19"/>
      <c r="O1009" s="19"/>
      <c r="P1009" s="19"/>
    </row>
    <row r="1010" spans="14:16" ht="13.5">
      <c r="N1010" s="19"/>
      <c r="O1010" s="19"/>
      <c r="P1010" s="19"/>
    </row>
    <row r="1011" spans="14:16" ht="13.5">
      <c r="N1011" s="19"/>
      <c r="O1011" s="19"/>
      <c r="P1011" s="19"/>
    </row>
    <row r="1012" spans="14:16" ht="13.5">
      <c r="N1012" s="19"/>
      <c r="O1012" s="19"/>
      <c r="P1012" s="19"/>
    </row>
    <row r="1013" spans="14:16" ht="13.5">
      <c r="N1013" s="19"/>
      <c r="O1013" s="19"/>
      <c r="P1013" s="19"/>
    </row>
    <row r="1014" spans="14:16" ht="13.5">
      <c r="N1014" s="19"/>
      <c r="O1014" s="19"/>
      <c r="P1014" s="19"/>
    </row>
    <row r="1015" spans="14:16" ht="13.5">
      <c r="N1015" s="19"/>
      <c r="O1015" s="19"/>
      <c r="P1015" s="19"/>
    </row>
    <row r="1016" spans="14:16" ht="13.5">
      <c r="N1016" s="19"/>
      <c r="O1016" s="19"/>
      <c r="P1016" s="19"/>
    </row>
    <row r="1017" spans="14:16" ht="13.5">
      <c r="N1017" s="19"/>
      <c r="O1017" s="19"/>
      <c r="P1017" s="19"/>
    </row>
    <row r="1018" spans="14:16" ht="13.5">
      <c r="N1018" s="19"/>
      <c r="O1018" s="19"/>
      <c r="P1018" s="19"/>
    </row>
    <row r="1019" spans="14:16" ht="13.5">
      <c r="N1019" s="19"/>
      <c r="O1019" s="19"/>
      <c r="P1019" s="19"/>
    </row>
    <row r="1020" spans="14:16" ht="13.5">
      <c r="N1020" s="19"/>
      <c r="O1020" s="19"/>
      <c r="P1020" s="19"/>
    </row>
    <row r="1021" spans="14:16" ht="13.5">
      <c r="N1021" s="19"/>
      <c r="O1021" s="19"/>
      <c r="P1021" s="19"/>
    </row>
    <row r="1022" spans="14:16" ht="13.5">
      <c r="N1022" s="19"/>
      <c r="O1022" s="19"/>
      <c r="P1022" s="19"/>
    </row>
    <row r="1023" spans="14:16" ht="13.5">
      <c r="N1023" s="19"/>
      <c r="O1023" s="19"/>
      <c r="P1023" s="19"/>
    </row>
    <row r="1024" spans="14:16" ht="13.5">
      <c r="N1024" s="19"/>
      <c r="O1024" s="19"/>
      <c r="P1024" s="19"/>
    </row>
    <row r="1025" spans="14:16" ht="13.5">
      <c r="N1025" s="19"/>
      <c r="O1025" s="19"/>
      <c r="P1025" s="19"/>
    </row>
    <row r="1026" spans="14:16" ht="13.5">
      <c r="N1026" s="19"/>
      <c r="O1026" s="19"/>
      <c r="P1026" s="19"/>
    </row>
    <row r="1027" spans="14:16" ht="13.5">
      <c r="N1027" s="19"/>
      <c r="O1027" s="19"/>
      <c r="P1027" s="19"/>
    </row>
    <row r="1028" spans="14:16" ht="13.5">
      <c r="N1028" s="19"/>
      <c r="O1028" s="19"/>
      <c r="P1028" s="19"/>
    </row>
    <row r="1029" spans="14:16" ht="13.5">
      <c r="N1029" s="19"/>
      <c r="O1029" s="19"/>
      <c r="P1029" s="19"/>
    </row>
    <row r="1030" spans="14:16" ht="13.5">
      <c r="N1030" s="19"/>
      <c r="O1030" s="19"/>
      <c r="P1030" s="19"/>
    </row>
    <row r="1031" spans="14:16" ht="13.5">
      <c r="N1031" s="19"/>
      <c r="O1031" s="19"/>
      <c r="P1031" s="19"/>
    </row>
    <row r="1032" spans="14:16" ht="13.5">
      <c r="N1032" s="19"/>
      <c r="O1032" s="19"/>
      <c r="P1032" s="19"/>
    </row>
    <row r="1033" spans="14:16" ht="13.5">
      <c r="N1033" s="19"/>
      <c r="O1033" s="19"/>
      <c r="P1033" s="19"/>
    </row>
    <row r="1034" spans="14:16" ht="13.5">
      <c r="N1034" s="19"/>
      <c r="O1034" s="19"/>
      <c r="P1034" s="19"/>
    </row>
    <row r="1035" spans="14:16" ht="13.5">
      <c r="N1035" s="19"/>
      <c r="O1035" s="19"/>
      <c r="P1035" s="19"/>
    </row>
    <row r="1036" spans="14:16" ht="13.5">
      <c r="N1036" s="19"/>
      <c r="O1036" s="19"/>
      <c r="P1036" s="19"/>
    </row>
    <row r="1037" spans="14:16" ht="13.5">
      <c r="N1037" s="19"/>
      <c r="O1037" s="19"/>
      <c r="P1037" s="19"/>
    </row>
    <row r="1038" spans="14:16" ht="13.5">
      <c r="N1038" s="19"/>
      <c r="O1038" s="19"/>
      <c r="P1038" s="19"/>
    </row>
    <row r="1039" spans="14:16" ht="13.5">
      <c r="N1039" s="19"/>
      <c r="O1039" s="19"/>
      <c r="P1039" s="19"/>
    </row>
    <row r="1040" spans="14:16" ht="13.5">
      <c r="N1040" s="19"/>
      <c r="O1040" s="19"/>
      <c r="P1040" s="19"/>
    </row>
    <row r="1041" spans="14:16" ht="13.5">
      <c r="N1041" s="19"/>
      <c r="O1041" s="19"/>
      <c r="P1041" s="19"/>
    </row>
    <row r="1042" spans="14:16" ht="13.5">
      <c r="N1042" s="19"/>
      <c r="O1042" s="19"/>
      <c r="P1042" s="19"/>
    </row>
    <row r="1043" spans="14:16" ht="13.5">
      <c r="N1043" s="19"/>
      <c r="O1043" s="19"/>
      <c r="P1043" s="19"/>
    </row>
    <row r="1044" spans="14:16" ht="13.5">
      <c r="N1044" s="19"/>
      <c r="O1044" s="19"/>
      <c r="P1044" s="19"/>
    </row>
    <row r="1045" spans="14:16" ht="13.5">
      <c r="N1045" s="19"/>
      <c r="O1045" s="19"/>
      <c r="P1045" s="19"/>
    </row>
    <row r="1046" spans="14:16" ht="13.5">
      <c r="N1046" s="19"/>
      <c r="O1046" s="19"/>
      <c r="P1046" s="19"/>
    </row>
    <row r="1047" spans="14:16" ht="13.5">
      <c r="N1047" s="19"/>
      <c r="O1047" s="19"/>
      <c r="P1047" s="19"/>
    </row>
    <row r="1048" spans="14:16" ht="13.5">
      <c r="N1048" s="19"/>
      <c r="O1048" s="19"/>
      <c r="P1048" s="19"/>
    </row>
    <row r="1049" spans="14:16" ht="13.5">
      <c r="N1049" s="19"/>
      <c r="O1049" s="19"/>
      <c r="P1049" s="19"/>
    </row>
    <row r="1050" spans="14:16" ht="13.5">
      <c r="N1050" s="19"/>
      <c r="O1050" s="19"/>
      <c r="P1050" s="19"/>
    </row>
    <row r="1051" spans="14:16" ht="13.5">
      <c r="N1051" s="19"/>
      <c r="O1051" s="19"/>
      <c r="P1051" s="19"/>
    </row>
    <row r="1052" spans="14:16" ht="13.5">
      <c r="N1052" s="19"/>
      <c r="O1052" s="19"/>
      <c r="P1052" s="19"/>
    </row>
    <row r="1053" spans="14:16" ht="13.5">
      <c r="N1053" s="19"/>
      <c r="O1053" s="19"/>
      <c r="P1053" s="19"/>
    </row>
    <row r="1054" spans="14:16" ht="13.5">
      <c r="N1054" s="19"/>
      <c r="O1054" s="19"/>
      <c r="P1054" s="19"/>
    </row>
    <row r="1055" spans="14:16" ht="13.5">
      <c r="N1055" s="19"/>
      <c r="O1055" s="19"/>
      <c r="P1055" s="19"/>
    </row>
    <row r="1056" spans="14:16" ht="13.5">
      <c r="N1056" s="19"/>
      <c r="O1056" s="19"/>
      <c r="P1056" s="19"/>
    </row>
    <row r="1057" spans="14:16" ht="13.5">
      <c r="N1057" s="19"/>
      <c r="O1057" s="19"/>
      <c r="P1057" s="19"/>
    </row>
    <row r="1058" spans="14:16" ht="13.5">
      <c r="N1058" s="19"/>
      <c r="O1058" s="19"/>
      <c r="P1058" s="19"/>
    </row>
    <row r="1059" spans="14:16" ht="13.5">
      <c r="N1059" s="19"/>
      <c r="O1059" s="19"/>
      <c r="P1059" s="19"/>
    </row>
    <row r="1060" spans="14:16" ht="13.5">
      <c r="N1060" s="19"/>
      <c r="O1060" s="19"/>
      <c r="P1060" s="19"/>
    </row>
    <row r="1061" spans="14:16" ht="13.5">
      <c r="N1061" s="19"/>
      <c r="O1061" s="19"/>
      <c r="P1061" s="19"/>
    </row>
    <row r="1062" spans="14:16" ht="13.5">
      <c r="N1062" s="19"/>
      <c r="O1062" s="19"/>
      <c r="P1062" s="19"/>
    </row>
    <row r="1063" spans="14:16" ht="13.5">
      <c r="N1063" s="19"/>
      <c r="O1063" s="19"/>
      <c r="P1063" s="19"/>
    </row>
    <row r="1064" spans="14:16" ht="13.5">
      <c r="N1064" s="19"/>
      <c r="O1064" s="19"/>
      <c r="P1064" s="19"/>
    </row>
    <row r="1065" spans="14:16" ht="13.5">
      <c r="N1065" s="19"/>
      <c r="O1065" s="19"/>
      <c r="P1065" s="19"/>
    </row>
    <row r="1066" spans="14:16" ht="13.5">
      <c r="N1066" s="19"/>
      <c r="O1066" s="19"/>
      <c r="P1066" s="19"/>
    </row>
    <row r="1067" spans="14:16" ht="13.5">
      <c r="N1067" s="19"/>
      <c r="O1067" s="19"/>
      <c r="P1067" s="19"/>
    </row>
    <row r="1068" spans="14:16" ht="13.5">
      <c r="N1068" s="19"/>
      <c r="O1068" s="19"/>
      <c r="P1068" s="19"/>
    </row>
    <row r="1069" spans="14:16" ht="13.5">
      <c r="N1069" s="19"/>
      <c r="O1069" s="19"/>
      <c r="P1069" s="19"/>
    </row>
    <row r="1070" spans="14:16" ht="13.5">
      <c r="N1070" s="19"/>
      <c r="O1070" s="19"/>
      <c r="P1070" s="19"/>
    </row>
    <row r="1071" spans="14:16" ht="13.5">
      <c r="N1071" s="19"/>
      <c r="O1071" s="19"/>
      <c r="P1071" s="19"/>
    </row>
    <row r="1072" spans="14:16" ht="13.5">
      <c r="N1072" s="19"/>
      <c r="O1072" s="19"/>
      <c r="P1072" s="19"/>
    </row>
    <row r="1073" spans="14:16" ht="13.5">
      <c r="N1073" s="19"/>
      <c r="O1073" s="19"/>
      <c r="P1073" s="19"/>
    </row>
    <row r="1074" spans="14:16" ht="13.5">
      <c r="N1074" s="19"/>
      <c r="O1074" s="19"/>
      <c r="P1074" s="19"/>
    </row>
    <row r="1075" spans="14:16" ht="13.5">
      <c r="N1075" s="19"/>
      <c r="O1075" s="19"/>
      <c r="P1075" s="19"/>
    </row>
    <row r="1076" spans="14:16" ht="13.5">
      <c r="N1076" s="19"/>
      <c r="O1076" s="19"/>
      <c r="P1076" s="19"/>
    </row>
    <row r="1077" spans="14:16" ht="13.5">
      <c r="N1077" s="19"/>
      <c r="O1077" s="19"/>
      <c r="P1077" s="19"/>
    </row>
    <row r="1078" spans="14:16" ht="13.5">
      <c r="N1078" s="19"/>
      <c r="O1078" s="19"/>
      <c r="P1078" s="19"/>
    </row>
    <row r="1079" spans="14:16" ht="13.5">
      <c r="N1079" s="19"/>
      <c r="O1079" s="19"/>
      <c r="P1079" s="19"/>
    </row>
    <row r="1080" spans="14:16" ht="13.5">
      <c r="N1080" s="19"/>
      <c r="O1080" s="19"/>
      <c r="P1080" s="19"/>
    </row>
    <row r="1081" spans="14:16" ht="13.5">
      <c r="N1081" s="19"/>
      <c r="O1081" s="19"/>
      <c r="P1081" s="19"/>
    </row>
    <row r="1082" spans="14:16" ht="13.5">
      <c r="N1082" s="19"/>
      <c r="O1082" s="19"/>
      <c r="P1082" s="19"/>
    </row>
    <row r="1083" spans="14:16" ht="13.5">
      <c r="N1083" s="19"/>
      <c r="O1083" s="19"/>
      <c r="P1083" s="19"/>
    </row>
    <row r="1084" spans="14:16" ht="13.5">
      <c r="N1084" s="19"/>
      <c r="O1084" s="19"/>
      <c r="P1084" s="19"/>
    </row>
    <row r="1085" spans="14:16" ht="13.5">
      <c r="N1085" s="19"/>
      <c r="O1085" s="19"/>
      <c r="P1085" s="19"/>
    </row>
    <row r="1086" spans="14:16" ht="13.5">
      <c r="N1086" s="19"/>
      <c r="O1086" s="19"/>
      <c r="P1086" s="19"/>
    </row>
    <row r="1087" spans="14:16" ht="13.5">
      <c r="N1087" s="19"/>
      <c r="O1087" s="19"/>
      <c r="P1087" s="19"/>
    </row>
    <row r="1088" spans="14:16" ht="13.5">
      <c r="N1088" s="19"/>
      <c r="O1088" s="19"/>
      <c r="P1088" s="19"/>
    </row>
    <row r="1089" spans="14:16" ht="13.5">
      <c r="N1089" s="19"/>
      <c r="O1089" s="19"/>
      <c r="P1089" s="19"/>
    </row>
    <row r="1090" spans="14:16" ht="13.5">
      <c r="N1090" s="19"/>
      <c r="O1090" s="19"/>
      <c r="P1090" s="19"/>
    </row>
    <row r="1091" spans="14:16" ht="13.5">
      <c r="N1091" s="19"/>
      <c r="O1091" s="19"/>
      <c r="P1091" s="19"/>
    </row>
    <row r="1092" spans="14:16" ht="13.5">
      <c r="N1092" s="19"/>
      <c r="O1092" s="19"/>
      <c r="P1092" s="19"/>
    </row>
    <row r="1093" spans="14:16" ht="13.5">
      <c r="N1093" s="19"/>
      <c r="O1093" s="19"/>
      <c r="P1093" s="19"/>
    </row>
    <row r="1094" spans="14:16" ht="13.5">
      <c r="N1094" s="19"/>
      <c r="O1094" s="19"/>
      <c r="P1094" s="19"/>
    </row>
    <row r="1095" spans="14:16" ht="13.5">
      <c r="N1095" s="19"/>
      <c r="O1095" s="19"/>
      <c r="P1095" s="19"/>
    </row>
    <row r="1096" spans="14:16" ht="13.5">
      <c r="N1096" s="19"/>
      <c r="O1096" s="19"/>
      <c r="P1096" s="19"/>
    </row>
    <row r="1097" spans="14:16" ht="13.5">
      <c r="N1097" s="19"/>
      <c r="O1097" s="19"/>
      <c r="P1097" s="19"/>
    </row>
    <row r="1098" spans="14:16" ht="13.5">
      <c r="N1098" s="19"/>
      <c r="O1098" s="19"/>
      <c r="P1098" s="19"/>
    </row>
    <row r="1099" spans="14:16" ht="13.5">
      <c r="N1099" s="19"/>
      <c r="O1099" s="19"/>
      <c r="P1099" s="19"/>
    </row>
    <row r="1100" spans="14:16" ht="13.5">
      <c r="N1100" s="19"/>
      <c r="O1100" s="19"/>
      <c r="P1100" s="19"/>
    </row>
    <row r="1101" spans="14:16" ht="13.5">
      <c r="N1101" s="19"/>
      <c r="O1101" s="19"/>
      <c r="P1101" s="19"/>
    </row>
    <row r="1102" spans="14:16" ht="13.5">
      <c r="N1102" s="19"/>
      <c r="O1102" s="19"/>
      <c r="P1102" s="19"/>
    </row>
    <row r="1103" spans="14:16" ht="13.5">
      <c r="N1103" s="19"/>
      <c r="O1103" s="19"/>
      <c r="P1103" s="19"/>
    </row>
    <row r="1104" spans="14:16" ht="13.5">
      <c r="N1104" s="19"/>
      <c r="O1104" s="19"/>
      <c r="P1104" s="19"/>
    </row>
    <row r="1105" spans="14:16" ht="13.5">
      <c r="N1105" s="19"/>
      <c r="O1105" s="19"/>
      <c r="P1105" s="19"/>
    </row>
    <row r="1106" spans="14:16" ht="13.5">
      <c r="N1106" s="19"/>
      <c r="O1106" s="19"/>
      <c r="P1106" s="19"/>
    </row>
    <row r="1107" spans="14:16" ht="13.5">
      <c r="N1107" s="19"/>
      <c r="O1107" s="19"/>
      <c r="P1107" s="19"/>
    </row>
    <row r="1108" spans="14:16" ht="13.5">
      <c r="N1108" s="19"/>
      <c r="O1108" s="19"/>
      <c r="P1108" s="19"/>
    </row>
    <row r="1109" spans="14:16" ht="13.5">
      <c r="N1109" s="19"/>
      <c r="O1109" s="19"/>
      <c r="P1109" s="19"/>
    </row>
    <row r="1110" spans="14:16" ht="13.5">
      <c r="N1110" s="19"/>
      <c r="O1110" s="19"/>
      <c r="P1110" s="19"/>
    </row>
    <row r="1111" spans="14:16" ht="13.5">
      <c r="N1111" s="19"/>
      <c r="O1111" s="19"/>
      <c r="P1111" s="19"/>
    </row>
    <row r="1112" spans="14:16" ht="13.5">
      <c r="N1112" s="19"/>
      <c r="O1112" s="19"/>
      <c r="P1112" s="19"/>
    </row>
    <row r="1113" spans="14:16" ht="13.5">
      <c r="N1113" s="19"/>
      <c r="O1113" s="19"/>
      <c r="P1113" s="19"/>
    </row>
    <row r="1114" spans="14:16" ht="13.5">
      <c r="N1114" s="19"/>
      <c r="O1114" s="19"/>
      <c r="P1114" s="19"/>
    </row>
    <row r="1115" spans="14:16" ht="13.5">
      <c r="N1115" s="19"/>
      <c r="O1115" s="19"/>
      <c r="P1115" s="19"/>
    </row>
    <row r="1116" spans="14:16" ht="13.5">
      <c r="N1116" s="19"/>
      <c r="O1116" s="19"/>
      <c r="P1116" s="19"/>
    </row>
    <row r="1117" spans="14:16" ht="13.5">
      <c r="N1117" s="19"/>
      <c r="O1117" s="19"/>
      <c r="P1117" s="19"/>
    </row>
    <row r="1118" spans="14:16" ht="13.5">
      <c r="N1118" s="19"/>
      <c r="O1118" s="19"/>
      <c r="P1118" s="19"/>
    </row>
    <row r="1119" spans="14:16" ht="13.5">
      <c r="N1119" s="19"/>
      <c r="O1119" s="19"/>
      <c r="P1119" s="19"/>
    </row>
    <row r="1120" spans="14:16" ht="13.5">
      <c r="N1120" s="19"/>
      <c r="O1120" s="19"/>
      <c r="P1120" s="19"/>
    </row>
    <row r="1121" spans="14:16" ht="13.5">
      <c r="N1121" s="19"/>
      <c r="O1121" s="19"/>
      <c r="P1121" s="19"/>
    </row>
    <row r="1122" spans="14:16" ht="13.5">
      <c r="N1122" s="19"/>
      <c r="O1122" s="19"/>
      <c r="P1122" s="19"/>
    </row>
    <row r="1123" spans="14:16" ht="13.5">
      <c r="N1123" s="19"/>
      <c r="O1123" s="19"/>
      <c r="P1123" s="19"/>
    </row>
    <row r="1124" spans="14:16" ht="13.5">
      <c r="N1124" s="19"/>
      <c r="O1124" s="19"/>
      <c r="P1124" s="19"/>
    </row>
    <row r="1125" spans="14:16" ht="13.5">
      <c r="N1125" s="19"/>
      <c r="O1125" s="19"/>
      <c r="P1125" s="19"/>
    </row>
    <row r="1126" spans="14:16" ht="13.5">
      <c r="N1126" s="19"/>
      <c r="O1126" s="19"/>
      <c r="P1126" s="19"/>
    </row>
    <row r="1127" spans="14:16" ht="13.5">
      <c r="N1127" s="19"/>
      <c r="O1127" s="19"/>
      <c r="P1127" s="19"/>
    </row>
    <row r="1128" spans="14:16" ht="13.5">
      <c r="N1128" s="19"/>
      <c r="O1128" s="19"/>
      <c r="P1128" s="19"/>
    </row>
    <row r="1129" spans="14:16" ht="13.5">
      <c r="N1129" s="19"/>
      <c r="O1129" s="19"/>
      <c r="P1129" s="19"/>
    </row>
    <row r="1130" spans="14:16" ht="13.5">
      <c r="N1130" s="19"/>
      <c r="O1130" s="19"/>
      <c r="P1130" s="19"/>
    </row>
    <row r="1131" spans="14:16" ht="13.5">
      <c r="N1131" s="19"/>
      <c r="O1131" s="19"/>
      <c r="P1131" s="19"/>
    </row>
    <row r="1132" spans="14:16" ht="13.5">
      <c r="N1132" s="19"/>
      <c r="O1132" s="19"/>
      <c r="P1132" s="19"/>
    </row>
    <row r="1133" spans="14:16" ht="13.5">
      <c r="N1133" s="19"/>
      <c r="O1133" s="19"/>
      <c r="P1133" s="19"/>
    </row>
    <row r="1134" spans="14:16" ht="13.5">
      <c r="N1134" s="19"/>
      <c r="O1134" s="19"/>
      <c r="P1134" s="19"/>
    </row>
    <row r="1135" spans="14:16" ht="13.5">
      <c r="N1135" s="19"/>
      <c r="O1135" s="19"/>
      <c r="P1135" s="19"/>
    </row>
    <row r="1136" spans="14:16" ht="13.5">
      <c r="N1136" s="19"/>
      <c r="O1136" s="19"/>
      <c r="P1136" s="19"/>
    </row>
    <row r="1137" spans="14:16" ht="13.5">
      <c r="N1137" s="19"/>
      <c r="O1137" s="19"/>
      <c r="P1137" s="19"/>
    </row>
    <row r="1138" spans="14:16" ht="13.5">
      <c r="N1138" s="19"/>
      <c r="O1138" s="19"/>
      <c r="P1138" s="19"/>
    </row>
    <row r="1139" spans="14:16" ht="13.5">
      <c r="N1139" s="19"/>
      <c r="O1139" s="19"/>
      <c r="P1139" s="19"/>
    </row>
    <row r="1140" spans="14:16" ht="13.5">
      <c r="N1140" s="19"/>
      <c r="O1140" s="19"/>
      <c r="P1140" s="19"/>
    </row>
    <row r="1141" spans="14:16" ht="13.5">
      <c r="N1141" s="19"/>
      <c r="O1141" s="19"/>
      <c r="P1141" s="19"/>
    </row>
    <row r="1142" spans="14:16" ht="13.5">
      <c r="N1142" s="19"/>
      <c r="O1142" s="19"/>
      <c r="P1142" s="19"/>
    </row>
    <row r="1143" spans="14:16" ht="13.5">
      <c r="N1143" s="19"/>
      <c r="O1143" s="19"/>
      <c r="P1143" s="19"/>
    </row>
    <row r="1144" spans="14:16" ht="13.5">
      <c r="N1144" s="19"/>
      <c r="O1144" s="19"/>
      <c r="P1144" s="19"/>
    </row>
    <row r="1145" spans="14:16" ht="13.5">
      <c r="N1145" s="19"/>
      <c r="O1145" s="19"/>
      <c r="P1145" s="19"/>
    </row>
    <row r="1146" spans="14:16" ht="13.5">
      <c r="N1146" s="19"/>
      <c r="O1146" s="19"/>
      <c r="P1146" s="19"/>
    </row>
    <row r="1147" spans="14:16" ht="13.5">
      <c r="N1147" s="19"/>
      <c r="O1147" s="19"/>
      <c r="P1147" s="19"/>
    </row>
    <row r="1148" spans="14:16" ht="13.5">
      <c r="N1148" s="19"/>
      <c r="O1148" s="19"/>
      <c r="P1148" s="19"/>
    </row>
    <row r="1149" spans="14:16" ht="13.5">
      <c r="N1149" s="19"/>
      <c r="O1149" s="19"/>
      <c r="P1149" s="19"/>
    </row>
    <row r="1150" spans="14:16" ht="13.5">
      <c r="N1150" s="19"/>
      <c r="O1150" s="19"/>
      <c r="P1150" s="19"/>
    </row>
    <row r="1151" spans="14:16" ht="13.5">
      <c r="N1151" s="19"/>
      <c r="O1151" s="19"/>
      <c r="P1151" s="19"/>
    </row>
    <row r="1152" spans="14:16" ht="13.5">
      <c r="N1152" s="19"/>
      <c r="O1152" s="19"/>
      <c r="P1152" s="19"/>
    </row>
    <row r="1153" spans="14:16" ht="13.5">
      <c r="N1153" s="19"/>
      <c r="O1153" s="19"/>
      <c r="P1153" s="19"/>
    </row>
    <row r="1154" spans="14:16" ht="13.5">
      <c r="N1154" s="19"/>
      <c r="O1154" s="19"/>
      <c r="P1154" s="19"/>
    </row>
    <row r="1155" spans="14:16" ht="13.5">
      <c r="N1155" s="19"/>
      <c r="O1155" s="19"/>
      <c r="P1155" s="19"/>
    </row>
    <row r="1156" spans="14:16" ht="13.5">
      <c r="N1156" s="19"/>
      <c r="O1156" s="19"/>
      <c r="P1156" s="19"/>
    </row>
    <row r="1157" spans="14:16" ht="13.5">
      <c r="N1157" s="19"/>
      <c r="O1157" s="19"/>
      <c r="P1157" s="19"/>
    </row>
    <row r="1158" spans="14:16" ht="13.5">
      <c r="N1158" s="19"/>
      <c r="O1158" s="19"/>
      <c r="P1158" s="19"/>
    </row>
    <row r="1159" spans="14:16" ht="13.5">
      <c r="N1159" s="19"/>
      <c r="O1159" s="19"/>
      <c r="P1159" s="19"/>
    </row>
    <row r="1160" spans="14:16" ht="13.5">
      <c r="N1160" s="19"/>
      <c r="O1160" s="19"/>
      <c r="P1160" s="19"/>
    </row>
    <row r="1161" spans="14:16" ht="13.5">
      <c r="N1161" s="19"/>
      <c r="O1161" s="19"/>
      <c r="P1161" s="19"/>
    </row>
    <row r="1162" spans="14:16" ht="13.5">
      <c r="N1162" s="19"/>
      <c r="O1162" s="19"/>
      <c r="P1162" s="19"/>
    </row>
    <row r="1163" spans="14:16" ht="13.5">
      <c r="N1163" s="19"/>
      <c r="O1163" s="19"/>
      <c r="P1163" s="19"/>
    </row>
    <row r="1164" spans="14:16" ht="13.5">
      <c r="N1164" s="19"/>
      <c r="O1164" s="19"/>
      <c r="P1164" s="19"/>
    </row>
    <row r="1165" spans="14:16" ht="13.5">
      <c r="N1165" s="19"/>
      <c r="O1165" s="19"/>
      <c r="P1165" s="19"/>
    </row>
    <row r="1166" spans="14:16" ht="13.5">
      <c r="N1166" s="19"/>
      <c r="O1166" s="19"/>
      <c r="P1166" s="19"/>
    </row>
    <row r="1167" spans="14:16" ht="13.5">
      <c r="N1167" s="19"/>
      <c r="O1167" s="19"/>
      <c r="P1167" s="19"/>
    </row>
    <row r="1168" spans="14:16" ht="13.5">
      <c r="N1168" s="19"/>
      <c r="O1168" s="19"/>
      <c r="P1168" s="19"/>
    </row>
    <row r="1169" spans="14:16" ht="13.5">
      <c r="N1169" s="19"/>
      <c r="O1169" s="19"/>
      <c r="P1169" s="19"/>
    </row>
    <row r="1170" spans="14:16" ht="13.5">
      <c r="N1170" s="19"/>
      <c r="O1170" s="19"/>
      <c r="P1170" s="19"/>
    </row>
    <row r="1171" spans="14:16" ht="13.5">
      <c r="N1171" s="19"/>
      <c r="O1171" s="19"/>
      <c r="P1171" s="19"/>
    </row>
    <row r="1172" spans="14:16" ht="13.5">
      <c r="N1172" s="19"/>
      <c r="O1172" s="19"/>
      <c r="P1172" s="19"/>
    </row>
    <row r="1173" spans="14:16" ht="13.5">
      <c r="N1173" s="19"/>
      <c r="O1173" s="19"/>
      <c r="P1173" s="19"/>
    </row>
    <row r="1174" spans="14:16" ht="13.5">
      <c r="N1174" s="19"/>
      <c r="O1174" s="19"/>
      <c r="P1174" s="19"/>
    </row>
    <row r="1175" spans="14:16" ht="13.5">
      <c r="N1175" s="19"/>
      <c r="O1175" s="19"/>
      <c r="P1175" s="19"/>
    </row>
    <row r="1176" spans="14:16" ht="13.5">
      <c r="N1176" s="19"/>
      <c r="O1176" s="19"/>
      <c r="P1176" s="19"/>
    </row>
    <row r="1177" spans="14:16" ht="13.5">
      <c r="N1177" s="19"/>
      <c r="O1177" s="19"/>
      <c r="P1177" s="19"/>
    </row>
    <row r="1178" spans="14:16" ht="13.5">
      <c r="N1178" s="19"/>
      <c r="O1178" s="19"/>
      <c r="P1178" s="19"/>
    </row>
    <row r="1179" spans="14:16" ht="13.5">
      <c r="N1179" s="19"/>
      <c r="O1179" s="19"/>
      <c r="P1179" s="19"/>
    </row>
    <row r="1180" spans="14:16" ht="13.5">
      <c r="N1180" s="19"/>
      <c r="O1180" s="19"/>
      <c r="P1180" s="19"/>
    </row>
    <row r="1181" spans="14:16" ht="13.5">
      <c r="N1181" s="19"/>
      <c r="O1181" s="19"/>
      <c r="P1181" s="19"/>
    </row>
    <row r="1182" spans="14:16" ht="13.5">
      <c r="N1182" s="19"/>
      <c r="O1182" s="19"/>
      <c r="P1182" s="19"/>
    </row>
    <row r="1183" spans="14:16" ht="13.5">
      <c r="N1183" s="19"/>
      <c r="O1183" s="19"/>
      <c r="P1183" s="19"/>
    </row>
    <row r="1184" spans="14:16" ht="13.5">
      <c r="N1184" s="19"/>
      <c r="O1184" s="19"/>
      <c r="P1184" s="19"/>
    </row>
    <row r="1185" spans="14:16" ht="13.5">
      <c r="N1185" s="19"/>
      <c r="O1185" s="19"/>
      <c r="P1185" s="19"/>
    </row>
    <row r="1186" spans="14:16" ht="13.5">
      <c r="N1186" s="19"/>
      <c r="O1186" s="19"/>
      <c r="P1186" s="19"/>
    </row>
    <row r="1187" spans="14:16" ht="13.5">
      <c r="N1187" s="19"/>
      <c r="O1187" s="19"/>
      <c r="P1187" s="19"/>
    </row>
    <row r="1188" spans="14:16" ht="13.5">
      <c r="N1188" s="19"/>
      <c r="O1188" s="19"/>
      <c r="P1188" s="19"/>
    </row>
    <row r="1189" spans="14:16" ht="13.5">
      <c r="N1189" s="19"/>
      <c r="O1189" s="19"/>
      <c r="P1189" s="19"/>
    </row>
    <row r="1190" spans="14:16" ht="13.5">
      <c r="N1190" s="19"/>
      <c r="O1190" s="19"/>
      <c r="P1190" s="19"/>
    </row>
    <row r="1191" spans="14:16" ht="13.5">
      <c r="N1191" s="19"/>
      <c r="O1191" s="19"/>
      <c r="P1191" s="19"/>
    </row>
    <row r="1192" spans="14:16" ht="13.5">
      <c r="N1192" s="19"/>
      <c r="O1192" s="19"/>
      <c r="P1192" s="19"/>
    </row>
    <row r="1193" spans="14:16" ht="13.5">
      <c r="N1193" s="19"/>
      <c r="O1193" s="19"/>
      <c r="P1193" s="19"/>
    </row>
    <row r="1194" spans="14:16" ht="13.5">
      <c r="N1194" s="19"/>
      <c r="O1194" s="19"/>
      <c r="P1194" s="19"/>
    </row>
    <row r="1195" spans="14:16" ht="13.5">
      <c r="N1195" s="19"/>
      <c r="O1195" s="19"/>
      <c r="P1195" s="19"/>
    </row>
    <row r="1196" spans="14:16" ht="13.5">
      <c r="N1196" s="19"/>
      <c r="O1196" s="19"/>
      <c r="P1196" s="19"/>
    </row>
    <row r="1197" spans="14:16" ht="13.5">
      <c r="N1197" s="19"/>
      <c r="O1197" s="19"/>
      <c r="P1197" s="19"/>
    </row>
    <row r="1198" spans="14:16" ht="13.5">
      <c r="N1198" s="19"/>
      <c r="O1198" s="19"/>
      <c r="P1198" s="19"/>
    </row>
    <row r="1199" spans="14:16" ht="13.5">
      <c r="N1199" s="19"/>
      <c r="O1199" s="19"/>
      <c r="P1199" s="19"/>
    </row>
    <row r="1200" spans="14:16" ht="13.5">
      <c r="N1200" s="19"/>
      <c r="O1200" s="19"/>
      <c r="P1200" s="19"/>
    </row>
    <row r="1201" spans="14:16" ht="13.5">
      <c r="N1201" s="19"/>
      <c r="O1201" s="19"/>
      <c r="P1201" s="19"/>
    </row>
    <row r="1202" spans="14:16" ht="13.5">
      <c r="N1202" s="19"/>
      <c r="O1202" s="19"/>
      <c r="P1202" s="19"/>
    </row>
    <row r="1203" spans="14:16" ht="13.5">
      <c r="N1203" s="19"/>
      <c r="O1203" s="19"/>
      <c r="P1203" s="19"/>
    </row>
    <row r="1204" spans="14:16" ht="13.5">
      <c r="N1204" s="19"/>
      <c r="O1204" s="19"/>
      <c r="P1204" s="19"/>
    </row>
    <row r="1205" spans="14:16" ht="13.5">
      <c r="N1205" s="19"/>
      <c r="O1205" s="19"/>
      <c r="P1205" s="19"/>
    </row>
    <row r="1206" spans="14:16" ht="13.5">
      <c r="N1206" s="19"/>
      <c r="O1206" s="19"/>
      <c r="P1206" s="19"/>
    </row>
    <row r="1207" spans="14:16" ht="13.5">
      <c r="N1207" s="19"/>
      <c r="O1207" s="19"/>
      <c r="P1207" s="19"/>
    </row>
    <row r="1208" spans="14:16" ht="13.5">
      <c r="N1208" s="19"/>
      <c r="O1208" s="19"/>
      <c r="P1208" s="19"/>
    </row>
    <row r="1209" spans="14:16" ht="13.5">
      <c r="N1209" s="19"/>
      <c r="O1209" s="19"/>
      <c r="P1209" s="19"/>
    </row>
    <row r="1210" spans="14:16" ht="13.5">
      <c r="N1210" s="19"/>
      <c r="O1210" s="19"/>
      <c r="P1210" s="19"/>
    </row>
    <row r="1211" spans="14:16" ht="13.5">
      <c r="N1211" s="19"/>
      <c r="O1211" s="19"/>
      <c r="P1211" s="19"/>
    </row>
    <row r="1212" spans="14:16" ht="13.5">
      <c r="N1212" s="19"/>
      <c r="O1212" s="19"/>
      <c r="P1212" s="19"/>
    </row>
    <row r="1213" spans="14:16" ht="13.5">
      <c r="N1213" s="19"/>
      <c r="O1213" s="19"/>
      <c r="P1213" s="19"/>
    </row>
    <row r="1214" spans="14:16" ht="13.5">
      <c r="N1214" s="19"/>
      <c r="O1214" s="19"/>
      <c r="P1214" s="19"/>
    </row>
    <row r="1215" spans="14:16" ht="13.5">
      <c r="N1215" s="19"/>
      <c r="O1215" s="19"/>
      <c r="P1215" s="19"/>
    </row>
    <row r="1216" spans="14:16" ht="13.5">
      <c r="N1216" s="19"/>
      <c r="O1216" s="19"/>
      <c r="P1216" s="19"/>
    </row>
    <row r="1217" spans="14:16" ht="13.5">
      <c r="N1217" s="19"/>
      <c r="O1217" s="19"/>
      <c r="P1217" s="19"/>
    </row>
    <row r="1218" spans="14:16" ht="13.5">
      <c r="N1218" s="19"/>
      <c r="O1218" s="19"/>
      <c r="P1218" s="19"/>
    </row>
    <row r="1219" spans="14:16" ht="13.5">
      <c r="N1219" s="19"/>
      <c r="O1219" s="19"/>
      <c r="P1219" s="19"/>
    </row>
    <row r="1220" spans="14:16" ht="13.5">
      <c r="N1220" s="19"/>
      <c r="O1220" s="19"/>
      <c r="P1220" s="19"/>
    </row>
    <row r="1221" spans="14:16" ht="13.5">
      <c r="N1221" s="19"/>
      <c r="O1221" s="19"/>
      <c r="P1221" s="19"/>
    </row>
    <row r="1222" spans="14:16" ht="13.5">
      <c r="N1222" s="19"/>
      <c r="O1222" s="19"/>
      <c r="P1222" s="19"/>
    </row>
    <row r="1223" spans="14:16" ht="13.5">
      <c r="N1223" s="19"/>
      <c r="O1223" s="19"/>
      <c r="P1223" s="19"/>
    </row>
    <row r="1224" spans="14:16" ht="13.5">
      <c r="N1224" s="19"/>
      <c r="O1224" s="19"/>
      <c r="P1224" s="19"/>
    </row>
    <row r="1225" spans="14:16" ht="13.5">
      <c r="N1225" s="19"/>
      <c r="O1225" s="19"/>
      <c r="P1225" s="19"/>
    </row>
    <row r="1226" spans="14:16" ht="13.5">
      <c r="N1226" s="19"/>
      <c r="O1226" s="19"/>
      <c r="P1226" s="19"/>
    </row>
    <row r="1227" spans="14:16" ht="13.5">
      <c r="N1227" s="19"/>
      <c r="O1227" s="19"/>
      <c r="P1227" s="19"/>
    </row>
    <row r="1228" spans="14:16" ht="13.5">
      <c r="N1228" s="19"/>
      <c r="O1228" s="19"/>
      <c r="P1228" s="19"/>
    </row>
    <row r="1229" spans="14:16" ht="13.5">
      <c r="N1229" s="19"/>
      <c r="O1229" s="19"/>
      <c r="P1229" s="19"/>
    </row>
    <row r="1230" spans="14:16" ht="13.5">
      <c r="N1230" s="19"/>
      <c r="O1230" s="19"/>
      <c r="P1230" s="19"/>
    </row>
    <row r="1231" spans="14:16" ht="13.5">
      <c r="N1231" s="19"/>
      <c r="O1231" s="19"/>
      <c r="P1231" s="19"/>
    </row>
    <row r="1232" spans="14:16" ht="13.5">
      <c r="N1232" s="19"/>
      <c r="O1232" s="19"/>
      <c r="P1232" s="19"/>
    </row>
    <row r="1233" spans="14:16" ht="13.5">
      <c r="N1233" s="19"/>
      <c r="O1233" s="19"/>
      <c r="P1233" s="19"/>
    </row>
    <row r="1234" spans="14:16" ht="13.5">
      <c r="N1234" s="19"/>
      <c r="O1234" s="19"/>
      <c r="P1234" s="19"/>
    </row>
    <row r="1235" spans="14:16" ht="13.5">
      <c r="N1235" s="19"/>
      <c r="O1235" s="19"/>
      <c r="P1235" s="19"/>
    </row>
    <row r="1236" spans="14:16" ht="13.5">
      <c r="N1236" s="19"/>
      <c r="O1236" s="19"/>
      <c r="P1236" s="19"/>
    </row>
    <row r="1237" spans="14:16" ht="13.5">
      <c r="N1237" s="19"/>
      <c r="O1237" s="19"/>
      <c r="P1237" s="19"/>
    </row>
    <row r="1238" spans="14:16" ht="13.5">
      <c r="N1238" s="19"/>
      <c r="O1238" s="19"/>
      <c r="P1238" s="19"/>
    </row>
    <row r="1239" spans="14:16" ht="13.5">
      <c r="N1239" s="19"/>
      <c r="O1239" s="19"/>
      <c r="P1239" s="19"/>
    </row>
    <row r="1240" spans="14:16" ht="13.5">
      <c r="N1240" s="19"/>
      <c r="O1240" s="19"/>
      <c r="P1240" s="19"/>
    </row>
    <row r="1241" spans="14:16" ht="13.5">
      <c r="N1241" s="19"/>
      <c r="O1241" s="19"/>
      <c r="P1241" s="19"/>
    </row>
    <row r="1242" spans="14:16" ht="13.5">
      <c r="N1242" s="19"/>
      <c r="O1242" s="19"/>
      <c r="P1242" s="19"/>
    </row>
    <row r="1243" spans="14:16" ht="13.5">
      <c r="N1243" s="19"/>
      <c r="O1243" s="19"/>
      <c r="P1243" s="19"/>
    </row>
    <row r="1244" spans="14:16" ht="13.5">
      <c r="N1244" s="19"/>
      <c r="O1244" s="19"/>
      <c r="P1244" s="19"/>
    </row>
    <row r="1245" spans="14:16" ht="13.5">
      <c r="N1245" s="19"/>
      <c r="O1245" s="19"/>
      <c r="P1245" s="19"/>
    </row>
    <row r="1246" spans="14:16" ht="13.5">
      <c r="N1246" s="19"/>
      <c r="O1246" s="19"/>
      <c r="P1246" s="19"/>
    </row>
    <row r="1247" spans="14:16" ht="13.5">
      <c r="N1247" s="19"/>
      <c r="O1247" s="19"/>
      <c r="P1247" s="19"/>
    </row>
    <row r="1248" spans="14:16" ht="13.5">
      <c r="N1248" s="19"/>
      <c r="O1248" s="19"/>
      <c r="P1248" s="19"/>
    </row>
    <row r="1249" spans="14:16" ht="13.5">
      <c r="N1249" s="19"/>
      <c r="O1249" s="19"/>
      <c r="P1249" s="19"/>
    </row>
    <row r="1250" spans="14:16" ht="13.5">
      <c r="N1250" s="19"/>
      <c r="O1250" s="19"/>
      <c r="P1250" s="19"/>
    </row>
    <row r="1251" spans="14:16" ht="13.5">
      <c r="N1251" s="19"/>
      <c r="O1251" s="19"/>
      <c r="P1251" s="19"/>
    </row>
    <row r="1252" spans="14:16" ht="13.5">
      <c r="N1252" s="19"/>
      <c r="O1252" s="19"/>
      <c r="P1252" s="19"/>
    </row>
    <row r="1253" spans="14:16" ht="13.5">
      <c r="N1253" s="19"/>
      <c r="O1253" s="19"/>
      <c r="P1253" s="19"/>
    </row>
    <row r="1254" spans="14:16" ht="13.5">
      <c r="N1254" s="19"/>
      <c r="O1254" s="19"/>
      <c r="P1254" s="19"/>
    </row>
    <row r="1255" spans="14:16" ht="13.5">
      <c r="N1255" s="19"/>
      <c r="O1255" s="19"/>
      <c r="P1255" s="19"/>
    </row>
    <row r="1256" spans="14:16" ht="13.5">
      <c r="N1256" s="19"/>
      <c r="O1256" s="19"/>
      <c r="P1256" s="19"/>
    </row>
    <row r="1257" spans="14:16" ht="13.5">
      <c r="N1257" s="19"/>
      <c r="O1257" s="19"/>
      <c r="P1257" s="19"/>
    </row>
    <row r="1258" spans="14:16" ht="13.5">
      <c r="N1258" s="19"/>
      <c r="O1258" s="19"/>
      <c r="P1258" s="19"/>
    </row>
    <row r="1259" spans="14:16" ht="13.5">
      <c r="N1259" s="19"/>
      <c r="O1259" s="19"/>
      <c r="P1259" s="19"/>
    </row>
    <row r="1260" spans="14:16" ht="13.5">
      <c r="N1260" s="19"/>
      <c r="O1260" s="19"/>
      <c r="P1260" s="19"/>
    </row>
    <row r="1261" spans="14:16" ht="13.5">
      <c r="N1261" s="19"/>
      <c r="O1261" s="19"/>
      <c r="P1261" s="19"/>
    </row>
    <row r="1262" spans="14:16" ht="13.5">
      <c r="N1262" s="19"/>
      <c r="O1262" s="19"/>
      <c r="P1262" s="19"/>
    </row>
    <row r="1263" spans="14:16" ht="13.5">
      <c r="N1263" s="19"/>
      <c r="O1263" s="19"/>
      <c r="P1263" s="19"/>
    </row>
    <row r="1264" spans="14:16" ht="13.5">
      <c r="N1264" s="19"/>
      <c r="O1264" s="19"/>
      <c r="P1264" s="19"/>
    </row>
    <row r="1265" spans="14:16" ht="13.5">
      <c r="N1265" s="19"/>
      <c r="O1265" s="19"/>
      <c r="P1265" s="19"/>
    </row>
    <row r="1266" spans="14:16" ht="13.5">
      <c r="N1266" s="19"/>
      <c r="O1266" s="19"/>
      <c r="P1266" s="19"/>
    </row>
    <row r="1267" spans="14:16" ht="13.5">
      <c r="N1267" s="19"/>
      <c r="O1267" s="19"/>
      <c r="P1267" s="19"/>
    </row>
    <row r="1268" spans="14:16" ht="13.5">
      <c r="N1268" s="19"/>
      <c r="O1268" s="19"/>
      <c r="P1268" s="19"/>
    </row>
    <row r="1269" spans="14:16" ht="13.5">
      <c r="N1269" s="19"/>
      <c r="O1269" s="19"/>
      <c r="P1269" s="19"/>
    </row>
    <row r="1270" spans="14:16" ht="13.5">
      <c r="N1270" s="19"/>
      <c r="O1270" s="19"/>
      <c r="P1270" s="19"/>
    </row>
    <row r="1271" spans="14:16" ht="13.5">
      <c r="N1271" s="19"/>
      <c r="O1271" s="19"/>
      <c r="P1271" s="19"/>
    </row>
    <row r="1272" spans="14:16" ht="13.5">
      <c r="N1272" s="19"/>
      <c r="O1272" s="19"/>
      <c r="P1272" s="19"/>
    </row>
    <row r="1273" spans="14:16" ht="13.5">
      <c r="N1273" s="19"/>
      <c r="O1273" s="19"/>
      <c r="P1273" s="19"/>
    </row>
    <row r="1274" spans="14:16" ht="13.5">
      <c r="N1274" s="19"/>
      <c r="O1274" s="19"/>
      <c r="P1274" s="19"/>
    </row>
    <row r="1275" spans="14:16" ht="13.5">
      <c r="N1275" s="19"/>
      <c r="O1275" s="19"/>
      <c r="P1275" s="19"/>
    </row>
    <row r="1276" spans="14:16" ht="13.5">
      <c r="N1276" s="19"/>
      <c r="O1276" s="19"/>
      <c r="P1276" s="19"/>
    </row>
    <row r="1277" spans="14:16" ht="13.5">
      <c r="N1277" s="19"/>
      <c r="O1277" s="19"/>
      <c r="P1277" s="19"/>
    </row>
    <row r="1278" spans="14:16" ht="13.5">
      <c r="N1278" s="19"/>
      <c r="O1278" s="19"/>
      <c r="P1278" s="19"/>
    </row>
    <row r="1279" spans="14:16" ht="13.5">
      <c r="N1279" s="19"/>
      <c r="O1279" s="19"/>
      <c r="P1279" s="19"/>
    </row>
    <row r="1280" spans="14:16" ht="13.5">
      <c r="N1280" s="19"/>
      <c r="O1280" s="19"/>
      <c r="P1280" s="19"/>
    </row>
    <row r="1281" spans="14:16" ht="13.5">
      <c r="N1281" s="19"/>
      <c r="O1281" s="19"/>
      <c r="P1281" s="19"/>
    </row>
    <row r="1282" spans="14:16" ht="13.5">
      <c r="N1282" s="19"/>
      <c r="O1282" s="19"/>
      <c r="P1282" s="19"/>
    </row>
    <row r="1283" spans="14:16" ht="13.5">
      <c r="N1283" s="19"/>
      <c r="O1283" s="19"/>
      <c r="P1283" s="19"/>
    </row>
    <row r="1284" spans="14:16" ht="13.5">
      <c r="N1284" s="19"/>
      <c r="O1284" s="19"/>
      <c r="P1284" s="19"/>
    </row>
    <row r="1285" spans="14:16" ht="13.5">
      <c r="N1285" s="19"/>
      <c r="O1285" s="19"/>
      <c r="P1285" s="19"/>
    </row>
    <row r="1286" spans="14:16" ht="13.5">
      <c r="N1286" s="19"/>
      <c r="O1286" s="19"/>
      <c r="P1286" s="19"/>
    </row>
    <row r="1287" spans="14:16" ht="13.5">
      <c r="N1287" s="19"/>
      <c r="O1287" s="19"/>
      <c r="P1287" s="19"/>
    </row>
    <row r="1288" spans="14:16" ht="13.5">
      <c r="N1288" s="19"/>
      <c r="O1288" s="19"/>
      <c r="P1288" s="19"/>
    </row>
    <row r="1289" spans="14:16" ht="13.5">
      <c r="N1289" s="19"/>
      <c r="O1289" s="19"/>
      <c r="P1289" s="19"/>
    </row>
    <row r="1290" spans="14:16" ht="13.5">
      <c r="N1290" s="19"/>
      <c r="O1290" s="19"/>
      <c r="P1290" s="19"/>
    </row>
    <row r="1291" spans="14:16" ht="13.5">
      <c r="N1291" s="19"/>
      <c r="O1291" s="19"/>
      <c r="P1291" s="19"/>
    </row>
    <row r="1292" spans="14:16" ht="13.5">
      <c r="N1292" s="19"/>
      <c r="O1292" s="19"/>
      <c r="P1292" s="19"/>
    </row>
    <row r="1293" spans="14:16" ht="13.5">
      <c r="N1293" s="19"/>
      <c r="O1293" s="19"/>
      <c r="P1293" s="19"/>
    </row>
    <row r="1294" spans="14:16" ht="13.5">
      <c r="N1294" s="19"/>
      <c r="O1294" s="19"/>
      <c r="P1294" s="19"/>
    </row>
    <row r="1295" spans="14:16" ht="13.5">
      <c r="N1295" s="19"/>
      <c r="O1295" s="19"/>
      <c r="P1295" s="19"/>
    </row>
    <row r="1296" spans="14:16" ht="13.5">
      <c r="N1296" s="19"/>
      <c r="O1296" s="19"/>
      <c r="P1296" s="19"/>
    </row>
    <row r="1297" spans="14:16" ht="13.5">
      <c r="N1297" s="19"/>
      <c r="O1297" s="19"/>
      <c r="P1297" s="19"/>
    </row>
    <row r="1298" spans="14:16" ht="13.5">
      <c r="N1298" s="19"/>
      <c r="O1298" s="19"/>
      <c r="P1298" s="19"/>
    </row>
    <row r="1299" spans="14:16" ht="13.5">
      <c r="N1299" s="19"/>
      <c r="O1299" s="19"/>
      <c r="P1299" s="19"/>
    </row>
    <row r="1300" spans="14:16" ht="13.5">
      <c r="N1300" s="19"/>
      <c r="O1300" s="19"/>
      <c r="P1300" s="19"/>
    </row>
    <row r="1301" spans="14:16" ht="13.5">
      <c r="N1301" s="19"/>
      <c r="O1301" s="19"/>
      <c r="P1301" s="19"/>
    </row>
    <row r="1302" spans="14:16" ht="13.5">
      <c r="N1302" s="19"/>
      <c r="O1302" s="19"/>
      <c r="P1302" s="19"/>
    </row>
    <row r="1303" spans="14:16" ht="13.5">
      <c r="N1303" s="19"/>
      <c r="O1303" s="19"/>
      <c r="P1303" s="19"/>
    </row>
    <row r="1304" spans="14:16" ht="13.5">
      <c r="N1304" s="19"/>
      <c r="O1304" s="19"/>
      <c r="P1304" s="19"/>
    </row>
    <row r="1305" spans="14:16" ht="13.5">
      <c r="N1305" s="19"/>
      <c r="O1305" s="19"/>
      <c r="P1305" s="19"/>
    </row>
    <row r="1306" spans="14:16" ht="13.5">
      <c r="N1306" s="19"/>
      <c r="O1306" s="19"/>
      <c r="P1306" s="19"/>
    </row>
    <row r="1307" spans="14:16" ht="13.5">
      <c r="N1307" s="19"/>
      <c r="O1307" s="19"/>
      <c r="P1307" s="19"/>
    </row>
    <row r="1308" spans="14:16" ht="13.5">
      <c r="N1308" s="19"/>
      <c r="O1308" s="19"/>
      <c r="P1308" s="19"/>
    </row>
    <row r="1309" spans="14:16" ht="13.5">
      <c r="N1309" s="19"/>
      <c r="O1309" s="19"/>
      <c r="P1309" s="19"/>
    </row>
    <row r="1310" spans="14:16" ht="13.5">
      <c r="N1310" s="19"/>
      <c r="O1310" s="19"/>
      <c r="P1310" s="19"/>
    </row>
    <row r="1311" spans="14:16" ht="13.5">
      <c r="N1311" s="19"/>
      <c r="O1311" s="19"/>
      <c r="P1311" s="19"/>
    </row>
    <row r="1312" spans="14:16" ht="13.5">
      <c r="N1312" s="19"/>
      <c r="O1312" s="19"/>
      <c r="P1312" s="19"/>
    </row>
    <row r="1313" spans="14:16" ht="13.5">
      <c r="N1313" s="19"/>
      <c r="O1313" s="19"/>
      <c r="P1313" s="19"/>
    </row>
    <row r="1314" spans="14:16" ht="13.5">
      <c r="N1314" s="19"/>
      <c r="O1314" s="19"/>
      <c r="P1314" s="19"/>
    </row>
    <row r="1315" spans="14:16" ht="13.5">
      <c r="N1315" s="19"/>
      <c r="O1315" s="19"/>
      <c r="P1315" s="19"/>
    </row>
    <row r="1316" spans="14:16" ht="13.5">
      <c r="N1316" s="19"/>
      <c r="O1316" s="19"/>
      <c r="P1316" s="19"/>
    </row>
    <row r="1317" spans="14:16" ht="13.5">
      <c r="N1317" s="19"/>
      <c r="O1317" s="19"/>
      <c r="P1317" s="19"/>
    </row>
    <row r="1318" spans="14:16" ht="13.5">
      <c r="N1318" s="19"/>
      <c r="O1318" s="19"/>
      <c r="P1318" s="19"/>
    </row>
    <row r="1319" spans="14:16" ht="13.5">
      <c r="N1319" s="19"/>
      <c r="O1319" s="19"/>
      <c r="P1319" s="19"/>
    </row>
    <row r="1320" spans="14:16" ht="13.5">
      <c r="N1320" s="19"/>
      <c r="O1320" s="19"/>
      <c r="P1320" s="19"/>
    </row>
    <row r="1321" spans="14:16" ht="13.5">
      <c r="N1321" s="19"/>
      <c r="O1321" s="19"/>
      <c r="P1321" s="19"/>
    </row>
    <row r="1322" spans="14:16" ht="13.5">
      <c r="N1322" s="19"/>
      <c r="O1322" s="19"/>
      <c r="P1322" s="19"/>
    </row>
    <row r="1323" spans="14:16" ht="13.5">
      <c r="N1323" s="19"/>
      <c r="O1323" s="19"/>
      <c r="P1323" s="19"/>
    </row>
    <row r="1324" spans="14:16" ht="13.5">
      <c r="N1324" s="19"/>
      <c r="O1324" s="19"/>
      <c r="P1324" s="19"/>
    </row>
    <row r="1325" spans="14:16" ht="13.5">
      <c r="N1325" s="19"/>
      <c r="O1325" s="19"/>
      <c r="P1325" s="19"/>
    </row>
    <row r="1326" spans="14:16" ht="13.5">
      <c r="N1326" s="19"/>
      <c r="O1326" s="19"/>
      <c r="P1326" s="19"/>
    </row>
    <row r="1327" spans="14:16" ht="13.5">
      <c r="N1327" s="19"/>
      <c r="O1327" s="19"/>
      <c r="P1327" s="19"/>
    </row>
    <row r="1328" spans="14:16" ht="13.5">
      <c r="N1328" s="19"/>
      <c r="O1328" s="19"/>
      <c r="P1328" s="19"/>
    </row>
    <row r="1329" spans="14:16" ht="13.5">
      <c r="N1329" s="19"/>
      <c r="O1329" s="19"/>
      <c r="P1329" s="19"/>
    </row>
    <row r="1330" spans="14:16" ht="13.5">
      <c r="N1330" s="19"/>
      <c r="O1330" s="19"/>
      <c r="P1330" s="19"/>
    </row>
    <row r="1331" spans="14:16" ht="13.5">
      <c r="N1331" s="19"/>
      <c r="O1331" s="19"/>
      <c r="P1331" s="19"/>
    </row>
    <row r="1332" spans="14:16" ht="13.5">
      <c r="N1332" s="19"/>
      <c r="O1332" s="19"/>
      <c r="P1332" s="19"/>
    </row>
    <row r="1333" spans="14:16" ht="13.5">
      <c r="N1333" s="19"/>
      <c r="O1333" s="19"/>
      <c r="P1333" s="19"/>
    </row>
    <row r="1334" spans="14:16" ht="13.5">
      <c r="N1334" s="19"/>
      <c r="O1334" s="19"/>
      <c r="P1334" s="19"/>
    </row>
    <row r="1335" spans="14:16" ht="13.5">
      <c r="N1335" s="19"/>
      <c r="O1335" s="19"/>
      <c r="P1335" s="19"/>
    </row>
    <row r="1336" spans="14:16" ht="13.5">
      <c r="N1336" s="19"/>
      <c r="O1336" s="19"/>
      <c r="P1336" s="19"/>
    </row>
    <row r="1337" spans="14:16" ht="13.5">
      <c r="N1337" s="19"/>
      <c r="O1337" s="19"/>
      <c r="P1337" s="19"/>
    </row>
    <row r="1338" spans="14:16" ht="13.5">
      <c r="N1338" s="19"/>
      <c r="O1338" s="19"/>
      <c r="P1338" s="19"/>
    </row>
    <row r="1339" spans="14:16" ht="13.5">
      <c r="N1339" s="19"/>
      <c r="O1339" s="19"/>
      <c r="P1339" s="19"/>
    </row>
    <row r="1340" spans="14:16" ht="13.5">
      <c r="N1340" s="19"/>
      <c r="O1340" s="19"/>
      <c r="P1340" s="19"/>
    </row>
    <row r="1341" spans="14:16" ht="13.5">
      <c r="N1341" s="19"/>
      <c r="O1341" s="19"/>
      <c r="P1341" s="19"/>
    </row>
    <row r="1342" spans="14:16" ht="13.5">
      <c r="N1342" s="19"/>
      <c r="O1342" s="19"/>
      <c r="P1342" s="19"/>
    </row>
    <row r="1343" spans="14:16" ht="13.5">
      <c r="N1343" s="19"/>
      <c r="O1343" s="19"/>
      <c r="P1343" s="19"/>
    </row>
    <row r="1344" spans="14:16" ht="13.5">
      <c r="N1344" s="19"/>
      <c r="O1344" s="19"/>
      <c r="P1344" s="19"/>
    </row>
    <row r="1345" spans="14:16" ht="13.5">
      <c r="N1345" s="19"/>
      <c r="O1345" s="19"/>
      <c r="P1345" s="19"/>
    </row>
    <row r="1346" spans="14:16" ht="13.5">
      <c r="N1346" s="19"/>
      <c r="O1346" s="19"/>
      <c r="P1346" s="19"/>
    </row>
    <row r="1347" spans="14:16" ht="13.5">
      <c r="N1347" s="19"/>
      <c r="O1347" s="19"/>
      <c r="P1347" s="19"/>
    </row>
    <row r="1348" spans="14:16" ht="13.5">
      <c r="N1348" s="19"/>
      <c r="O1348" s="19"/>
      <c r="P1348" s="19"/>
    </row>
    <row r="1349" spans="14:16" ht="13.5">
      <c r="N1349" s="19"/>
      <c r="O1349" s="19"/>
      <c r="P1349" s="19"/>
    </row>
    <row r="1350" spans="14:16" ht="13.5">
      <c r="N1350" s="19"/>
      <c r="O1350" s="19"/>
      <c r="P1350" s="19"/>
    </row>
    <row r="1351" spans="14:16" ht="13.5">
      <c r="N1351" s="19"/>
      <c r="O1351" s="19"/>
      <c r="P1351" s="19"/>
    </row>
    <row r="1352" spans="14:16" ht="13.5">
      <c r="N1352" s="19"/>
      <c r="O1352" s="19"/>
      <c r="P1352" s="19"/>
    </row>
    <row r="1353" spans="14:16" ht="13.5">
      <c r="N1353" s="19"/>
      <c r="O1353" s="19"/>
      <c r="P1353" s="19"/>
    </row>
    <row r="1354" spans="14:16" ht="13.5">
      <c r="N1354" s="19"/>
      <c r="O1354" s="19"/>
      <c r="P1354" s="19"/>
    </row>
    <row r="1355" spans="14:16" ht="13.5">
      <c r="N1355" s="19"/>
      <c r="O1355" s="19"/>
      <c r="P1355" s="19"/>
    </row>
    <row r="1356" spans="14:16" ht="13.5">
      <c r="N1356" s="19"/>
      <c r="O1356" s="19"/>
      <c r="P1356" s="19"/>
    </row>
    <row r="1357" spans="14:16" ht="13.5">
      <c r="N1357" s="19"/>
      <c r="O1357" s="19"/>
      <c r="P1357" s="19"/>
    </row>
    <row r="1358" spans="14:16" ht="13.5">
      <c r="N1358" s="19"/>
      <c r="O1358" s="19"/>
      <c r="P1358" s="19"/>
    </row>
    <row r="1359" spans="14:16" ht="13.5">
      <c r="N1359" s="19"/>
      <c r="O1359" s="19"/>
      <c r="P1359" s="19"/>
    </row>
    <row r="1360" spans="14:16" ht="13.5">
      <c r="N1360" s="19"/>
      <c r="O1360" s="19"/>
      <c r="P1360" s="19"/>
    </row>
    <row r="1361" spans="14:16" ht="13.5">
      <c r="N1361" s="19"/>
      <c r="O1361" s="19"/>
      <c r="P1361" s="19"/>
    </row>
    <row r="1362" spans="14:16" ht="13.5">
      <c r="N1362" s="19"/>
      <c r="O1362" s="19"/>
      <c r="P1362" s="19"/>
    </row>
    <row r="1363" spans="14:16" ht="13.5">
      <c r="N1363" s="19"/>
      <c r="O1363" s="19"/>
      <c r="P1363" s="19"/>
    </row>
    <row r="1364" spans="14:16" ht="13.5">
      <c r="N1364" s="19"/>
      <c r="O1364" s="19"/>
      <c r="P1364" s="19"/>
    </row>
    <row r="1365" spans="14:16" ht="13.5">
      <c r="N1365" s="19"/>
      <c r="O1365" s="19"/>
      <c r="P1365" s="19"/>
    </row>
    <row r="1366" spans="14:16" ht="13.5">
      <c r="N1366" s="19"/>
      <c r="O1366" s="19"/>
      <c r="P1366" s="19"/>
    </row>
    <row r="1367" spans="14:16" ht="13.5">
      <c r="N1367" s="19"/>
      <c r="O1367" s="19"/>
      <c r="P1367" s="19"/>
    </row>
    <row r="1368" spans="14:16" ht="13.5">
      <c r="N1368" s="19"/>
      <c r="O1368" s="19"/>
      <c r="P1368" s="19"/>
    </row>
    <row r="1369" spans="14:16" ht="13.5">
      <c r="N1369" s="19"/>
      <c r="O1369" s="19"/>
      <c r="P1369" s="19"/>
    </row>
    <row r="1370" spans="14:16" ht="13.5">
      <c r="N1370" s="19"/>
      <c r="O1370" s="19"/>
      <c r="P1370" s="19"/>
    </row>
    <row r="1371" spans="14:16" ht="13.5">
      <c r="N1371" s="19"/>
      <c r="O1371" s="19"/>
      <c r="P1371" s="19"/>
    </row>
    <row r="1372" spans="14:16" ht="13.5">
      <c r="N1372" s="19"/>
      <c r="O1372" s="19"/>
      <c r="P1372" s="19"/>
    </row>
    <row r="1373" spans="14:16" ht="13.5">
      <c r="N1373" s="19"/>
      <c r="O1373" s="19"/>
      <c r="P1373" s="19"/>
    </row>
    <row r="1374" spans="14:16" ht="13.5">
      <c r="N1374" s="19"/>
      <c r="O1374" s="19"/>
      <c r="P1374" s="19"/>
    </row>
    <row r="1375" spans="14:16" ht="13.5">
      <c r="N1375" s="19"/>
      <c r="O1375" s="19"/>
      <c r="P1375" s="19"/>
    </row>
    <row r="1376" spans="14:16" ht="13.5">
      <c r="N1376" s="19"/>
      <c r="O1376" s="19"/>
      <c r="P1376" s="19"/>
    </row>
    <row r="1377" spans="14:16" ht="13.5">
      <c r="N1377" s="19"/>
      <c r="O1377" s="19"/>
      <c r="P1377" s="19"/>
    </row>
    <row r="1378" spans="14:16" ht="13.5">
      <c r="N1378" s="19"/>
      <c r="O1378" s="19"/>
      <c r="P1378" s="19"/>
    </row>
    <row r="1379" spans="14:16" ht="13.5">
      <c r="N1379" s="19"/>
      <c r="O1379" s="19"/>
      <c r="P1379" s="19"/>
    </row>
    <row r="1380" spans="14:16" ht="13.5">
      <c r="N1380" s="19"/>
      <c r="O1380" s="19"/>
      <c r="P1380" s="19"/>
    </row>
    <row r="1381" spans="14:16" ht="13.5">
      <c r="N1381" s="19"/>
      <c r="O1381" s="19"/>
      <c r="P1381" s="19"/>
    </row>
    <row r="1382" spans="14:16" ht="13.5">
      <c r="N1382" s="19"/>
      <c r="O1382" s="19"/>
      <c r="P1382" s="19"/>
    </row>
    <row r="1383" spans="14:16" ht="13.5">
      <c r="N1383" s="19"/>
      <c r="O1383" s="19"/>
      <c r="P1383" s="19"/>
    </row>
    <row r="1384" spans="14:16" ht="13.5">
      <c r="N1384" s="19"/>
      <c r="O1384" s="19"/>
      <c r="P1384" s="19"/>
    </row>
    <row r="1385" spans="14:16" ht="13.5">
      <c r="N1385" s="19"/>
      <c r="O1385" s="19"/>
      <c r="P1385" s="19"/>
    </row>
    <row r="1386" spans="14:16" ht="13.5">
      <c r="N1386" s="19"/>
      <c r="O1386" s="19"/>
      <c r="P1386" s="19"/>
    </row>
    <row r="1387" spans="14:16" ht="13.5">
      <c r="N1387" s="19"/>
      <c r="O1387" s="19"/>
      <c r="P1387" s="19"/>
    </row>
    <row r="1388" spans="14:16" ht="13.5">
      <c r="N1388" s="19"/>
      <c r="O1388" s="19"/>
      <c r="P1388" s="19"/>
    </row>
    <row r="1389" spans="14:16" ht="13.5">
      <c r="N1389" s="19"/>
      <c r="O1389" s="19"/>
      <c r="P1389" s="19"/>
    </row>
    <row r="1390" spans="14:16" ht="13.5">
      <c r="N1390" s="19"/>
      <c r="O1390" s="19"/>
      <c r="P1390" s="19"/>
    </row>
    <row r="1391" spans="14:16" ht="13.5">
      <c r="N1391" s="19"/>
      <c r="O1391" s="19"/>
      <c r="P1391" s="19"/>
    </row>
    <row r="1392" spans="14:16" ht="13.5">
      <c r="N1392" s="19"/>
      <c r="O1392" s="19"/>
      <c r="P1392" s="19"/>
    </row>
    <row r="1393" spans="14:16" ht="13.5">
      <c r="N1393" s="19"/>
      <c r="O1393" s="19"/>
      <c r="P1393" s="19"/>
    </row>
    <row r="1394" spans="14:16" ht="13.5">
      <c r="N1394" s="19"/>
      <c r="O1394" s="19"/>
      <c r="P1394" s="19"/>
    </row>
    <row r="1395" spans="14:16" ht="13.5">
      <c r="N1395" s="19"/>
      <c r="O1395" s="19"/>
      <c r="P1395" s="19"/>
    </row>
    <row r="1396" spans="14:16" ht="13.5">
      <c r="N1396" s="19"/>
      <c r="O1396" s="19"/>
      <c r="P1396" s="19"/>
    </row>
    <row r="1397" spans="14:16" ht="13.5">
      <c r="N1397" s="19"/>
      <c r="O1397" s="19"/>
      <c r="P1397" s="19"/>
    </row>
    <row r="1398" spans="14:16" ht="13.5">
      <c r="N1398" s="19"/>
      <c r="O1398" s="19"/>
      <c r="P1398" s="19"/>
    </row>
    <row r="1399" spans="14:16" ht="13.5">
      <c r="N1399" s="19"/>
      <c r="O1399" s="19"/>
      <c r="P1399" s="19"/>
    </row>
    <row r="1400" spans="14:16" ht="13.5">
      <c r="N1400" s="19"/>
      <c r="O1400" s="19"/>
      <c r="P1400" s="19"/>
    </row>
    <row r="1401" spans="14:16" ht="13.5">
      <c r="N1401" s="19"/>
      <c r="O1401" s="19"/>
      <c r="P1401" s="19"/>
    </row>
    <row r="1402" spans="14:16" ht="13.5">
      <c r="N1402" s="19"/>
      <c r="O1402" s="19"/>
      <c r="P1402" s="19"/>
    </row>
    <row r="1403" spans="14:16" ht="13.5">
      <c r="N1403" s="19"/>
      <c r="O1403" s="19"/>
      <c r="P1403" s="19"/>
    </row>
    <row r="1404" spans="14:16" ht="13.5">
      <c r="N1404" s="19"/>
      <c r="O1404" s="19"/>
      <c r="P1404" s="19"/>
    </row>
    <row r="1405" spans="14:16" ht="13.5">
      <c r="N1405" s="19"/>
      <c r="O1405" s="19"/>
      <c r="P1405" s="19"/>
    </row>
    <row r="1406" spans="14:16" ht="13.5">
      <c r="N1406" s="19"/>
      <c r="O1406" s="19"/>
      <c r="P1406" s="19"/>
    </row>
    <row r="1407" spans="14:16" ht="13.5">
      <c r="N1407" s="19"/>
      <c r="O1407" s="19"/>
      <c r="P1407" s="19"/>
    </row>
    <row r="1408" spans="14:16" ht="13.5">
      <c r="N1408" s="19"/>
      <c r="O1408" s="19"/>
      <c r="P1408" s="19"/>
    </row>
    <row r="1409" spans="14:16" ht="13.5">
      <c r="N1409" s="19"/>
      <c r="O1409" s="19"/>
      <c r="P1409" s="19"/>
    </row>
    <row r="1410" spans="14:16" ht="13.5">
      <c r="N1410" s="19"/>
      <c r="O1410" s="19"/>
      <c r="P1410" s="19"/>
    </row>
    <row r="1411" spans="14:16" ht="13.5">
      <c r="N1411" s="19"/>
      <c r="O1411" s="19"/>
      <c r="P1411" s="19"/>
    </row>
    <row r="1412" spans="14:16" ht="13.5">
      <c r="N1412" s="19"/>
      <c r="O1412" s="19"/>
      <c r="P1412" s="19"/>
    </row>
    <row r="1413" spans="14:16" ht="13.5">
      <c r="N1413" s="19"/>
      <c r="O1413" s="19"/>
      <c r="P1413" s="19"/>
    </row>
    <row r="1414" spans="14:16" ht="13.5">
      <c r="N1414" s="19"/>
      <c r="O1414" s="19"/>
      <c r="P1414" s="19"/>
    </row>
    <row r="1415" spans="14:16" ht="13.5">
      <c r="N1415" s="19"/>
      <c r="O1415" s="19"/>
      <c r="P1415" s="19"/>
    </row>
    <row r="1416" spans="14:16" ht="13.5">
      <c r="N1416" s="19"/>
      <c r="O1416" s="19"/>
      <c r="P1416" s="19"/>
    </row>
    <row r="1417" spans="14:16" ht="13.5">
      <c r="N1417" s="19"/>
      <c r="O1417" s="19"/>
      <c r="P1417" s="19"/>
    </row>
    <row r="1418" spans="14:16" ht="13.5">
      <c r="N1418" s="19"/>
      <c r="O1418" s="19"/>
      <c r="P1418" s="19"/>
    </row>
    <row r="1419" spans="14:16" ht="13.5">
      <c r="N1419" s="19"/>
      <c r="O1419" s="19"/>
      <c r="P1419" s="19"/>
    </row>
    <row r="1420" spans="14:16" ht="13.5">
      <c r="N1420" s="19"/>
      <c r="O1420" s="19"/>
      <c r="P1420" s="19"/>
    </row>
    <row r="1421" spans="14:16" ht="13.5">
      <c r="N1421" s="19"/>
      <c r="O1421" s="19"/>
      <c r="P1421" s="19"/>
    </row>
    <row r="1422" spans="14:16" ht="13.5">
      <c r="N1422" s="19"/>
      <c r="O1422" s="19"/>
      <c r="P1422" s="19"/>
    </row>
    <row r="1423" spans="14:16" ht="13.5">
      <c r="N1423" s="19"/>
      <c r="O1423" s="19"/>
      <c r="P1423" s="19"/>
    </row>
    <row r="1424" spans="14:16" ht="13.5">
      <c r="N1424" s="19"/>
      <c r="O1424" s="19"/>
      <c r="P1424" s="19"/>
    </row>
    <row r="1425" spans="14:16" ht="13.5">
      <c r="N1425" s="19"/>
      <c r="O1425" s="19"/>
      <c r="P1425" s="19"/>
    </row>
    <row r="1426" spans="14:16" ht="13.5">
      <c r="N1426" s="19"/>
      <c r="O1426" s="19"/>
      <c r="P1426" s="19"/>
    </row>
    <row r="1427" spans="14:16" ht="13.5">
      <c r="N1427" s="19"/>
      <c r="O1427" s="19"/>
      <c r="P1427" s="19"/>
    </row>
    <row r="1428" spans="14:16" ht="13.5">
      <c r="N1428" s="19"/>
      <c r="O1428" s="19"/>
      <c r="P1428" s="19"/>
    </row>
    <row r="1429" spans="14:16" ht="13.5">
      <c r="N1429" s="19"/>
      <c r="O1429" s="19"/>
      <c r="P1429" s="19"/>
    </row>
    <row r="1430" spans="14:16" ht="13.5">
      <c r="N1430" s="19"/>
      <c r="O1430" s="19"/>
      <c r="P1430" s="19"/>
    </row>
    <row r="1431" spans="14:16" ht="13.5">
      <c r="N1431" s="19"/>
      <c r="O1431" s="19"/>
      <c r="P1431" s="19"/>
    </row>
    <row r="1432" spans="14:16" ht="13.5">
      <c r="N1432" s="19"/>
      <c r="O1432" s="19"/>
      <c r="P1432" s="19"/>
    </row>
    <row r="1433" spans="14:16" ht="13.5">
      <c r="N1433" s="19"/>
      <c r="O1433" s="19"/>
      <c r="P1433" s="19"/>
    </row>
    <row r="1434" spans="14:16" ht="13.5">
      <c r="N1434" s="19"/>
      <c r="O1434" s="19"/>
      <c r="P1434" s="19"/>
    </row>
    <row r="1435" spans="14:16" ht="13.5">
      <c r="N1435" s="19"/>
      <c r="O1435" s="19"/>
      <c r="P1435" s="19"/>
    </row>
    <row r="1436" spans="14:16" ht="13.5">
      <c r="N1436" s="19"/>
      <c r="O1436" s="19"/>
      <c r="P1436" s="19"/>
    </row>
    <row r="1437" spans="14:16" ht="13.5">
      <c r="N1437" s="19"/>
      <c r="O1437" s="19"/>
      <c r="P1437" s="19"/>
    </row>
    <row r="1438" spans="14:16" ht="13.5">
      <c r="N1438" s="19"/>
      <c r="O1438" s="19"/>
      <c r="P1438" s="19"/>
    </row>
    <row r="1439" spans="14:16" ht="13.5">
      <c r="N1439" s="19"/>
      <c r="O1439" s="19"/>
      <c r="P1439" s="19"/>
    </row>
    <row r="1440" spans="14:16" ht="13.5">
      <c r="N1440" s="19"/>
      <c r="O1440" s="19"/>
      <c r="P1440" s="19"/>
    </row>
    <row r="1441" spans="14:16" ht="13.5">
      <c r="N1441" s="19"/>
      <c r="O1441" s="19"/>
      <c r="P1441" s="19"/>
    </row>
    <row r="1442" spans="14:16" ht="13.5">
      <c r="N1442" s="19"/>
      <c r="O1442" s="19"/>
      <c r="P1442" s="19"/>
    </row>
    <row r="1443" spans="14:16" ht="13.5">
      <c r="N1443" s="19"/>
      <c r="O1443" s="19"/>
      <c r="P1443" s="19"/>
    </row>
    <row r="1444" spans="14:16" ht="13.5">
      <c r="N1444" s="19"/>
      <c r="O1444" s="19"/>
      <c r="P1444" s="19"/>
    </row>
    <row r="1445" spans="14:16" ht="13.5">
      <c r="N1445" s="19"/>
      <c r="O1445" s="19"/>
      <c r="P1445" s="19"/>
    </row>
    <row r="1446" spans="14:16" ht="13.5">
      <c r="N1446" s="19"/>
      <c r="O1446" s="19"/>
      <c r="P1446" s="19"/>
    </row>
    <row r="1447" spans="14:16" ht="13.5">
      <c r="N1447" s="19"/>
      <c r="O1447" s="19"/>
      <c r="P1447" s="19"/>
    </row>
    <row r="1448" spans="14:16" ht="13.5">
      <c r="N1448" s="19"/>
      <c r="O1448" s="19"/>
      <c r="P1448" s="19"/>
    </row>
    <row r="1449" spans="14:16" ht="13.5">
      <c r="N1449" s="19"/>
      <c r="O1449" s="19"/>
      <c r="P1449" s="19"/>
    </row>
    <row r="1450" spans="14:16" ht="13.5">
      <c r="N1450" s="19"/>
      <c r="O1450" s="19"/>
      <c r="P1450" s="19"/>
    </row>
    <row r="1451" spans="14:16" ht="13.5">
      <c r="N1451" s="19"/>
      <c r="O1451" s="19"/>
      <c r="P1451" s="19"/>
    </row>
    <row r="1452" spans="14:16" ht="13.5">
      <c r="N1452" s="19"/>
      <c r="O1452" s="19"/>
      <c r="P1452" s="19"/>
    </row>
    <row r="1453" spans="14:16" ht="13.5">
      <c r="N1453" s="19"/>
      <c r="O1453" s="19"/>
      <c r="P1453" s="19"/>
    </row>
    <row r="1454" spans="14:16" ht="13.5">
      <c r="N1454" s="19"/>
      <c r="O1454" s="19"/>
      <c r="P1454" s="19"/>
    </row>
    <row r="1455" spans="14:16" ht="13.5">
      <c r="N1455" s="19"/>
      <c r="O1455" s="19"/>
      <c r="P1455" s="19"/>
    </row>
    <row r="1456" spans="14:16" ht="13.5">
      <c r="N1456" s="19"/>
      <c r="O1456" s="19"/>
      <c r="P1456" s="19"/>
    </row>
    <row r="1457" spans="14:16" ht="13.5">
      <c r="N1457" s="19"/>
      <c r="O1457" s="19"/>
      <c r="P1457" s="19"/>
    </row>
    <row r="1458" spans="14:16" ht="13.5">
      <c r="N1458" s="19"/>
      <c r="O1458" s="19"/>
      <c r="P1458" s="19"/>
    </row>
    <row r="1459" spans="14:16" ht="13.5">
      <c r="N1459" s="19"/>
      <c r="O1459" s="19"/>
      <c r="P1459" s="19"/>
    </row>
    <row r="1460" spans="14:16" ht="13.5">
      <c r="N1460" s="19"/>
      <c r="O1460" s="19"/>
      <c r="P1460" s="19"/>
    </row>
    <row r="1461" spans="14:16" ht="13.5">
      <c r="N1461" s="19"/>
      <c r="O1461" s="19"/>
      <c r="P1461" s="19"/>
    </row>
    <row r="1462" spans="14:16" ht="13.5">
      <c r="N1462" s="19"/>
      <c r="O1462" s="19"/>
      <c r="P1462" s="19"/>
    </row>
    <row r="1463" spans="14:16" ht="13.5">
      <c r="N1463" s="19"/>
      <c r="O1463" s="19"/>
      <c r="P1463" s="19"/>
    </row>
    <row r="1464" spans="14:16" ht="13.5">
      <c r="N1464" s="19"/>
      <c r="O1464" s="19"/>
      <c r="P1464" s="19"/>
    </row>
    <row r="1465" spans="14:16" ht="13.5">
      <c r="N1465" s="19"/>
      <c r="O1465" s="19"/>
      <c r="P1465" s="19"/>
    </row>
    <row r="1466" spans="14:16" ht="13.5">
      <c r="N1466" s="19"/>
      <c r="O1466" s="19"/>
      <c r="P1466" s="19"/>
    </row>
    <row r="1467" spans="14:16" ht="13.5">
      <c r="N1467" s="19"/>
      <c r="O1467" s="19"/>
      <c r="P1467" s="19"/>
    </row>
    <row r="1468" spans="14:16" ht="13.5">
      <c r="N1468" s="19"/>
      <c r="O1468" s="19"/>
      <c r="P1468" s="19"/>
    </row>
    <row r="1469" spans="14:16" ht="13.5">
      <c r="N1469" s="19"/>
      <c r="O1469" s="19"/>
      <c r="P1469" s="19"/>
    </row>
    <row r="1470" spans="14:16" ht="13.5">
      <c r="N1470" s="19"/>
      <c r="O1470" s="19"/>
      <c r="P1470" s="19"/>
    </row>
    <row r="1471" spans="14:16" ht="13.5">
      <c r="N1471" s="19"/>
      <c r="O1471" s="19"/>
      <c r="P1471" s="19"/>
    </row>
    <row r="1472" spans="14:16" ht="13.5">
      <c r="N1472" s="19"/>
      <c r="O1472" s="19"/>
      <c r="P1472" s="19"/>
    </row>
    <row r="1473" spans="14:16" ht="13.5">
      <c r="N1473" s="19"/>
      <c r="O1473" s="19"/>
      <c r="P1473" s="19"/>
    </row>
    <row r="1474" spans="14:16" ht="13.5">
      <c r="N1474" s="19"/>
      <c r="O1474" s="19"/>
      <c r="P1474" s="19"/>
    </row>
    <row r="1475" spans="14:16" ht="13.5">
      <c r="N1475" s="19"/>
      <c r="O1475" s="19"/>
      <c r="P1475" s="19"/>
    </row>
    <row r="1476" spans="14:16" ht="13.5">
      <c r="N1476" s="19"/>
      <c r="O1476" s="19"/>
      <c r="P1476" s="19"/>
    </row>
    <row r="1477" spans="14:16" ht="13.5">
      <c r="N1477" s="19"/>
      <c r="O1477" s="19"/>
      <c r="P1477" s="19"/>
    </row>
    <row r="1478" spans="14:16" ht="13.5">
      <c r="N1478" s="19"/>
      <c r="O1478" s="19"/>
      <c r="P1478" s="19"/>
    </row>
    <row r="1479" spans="14:16" ht="13.5">
      <c r="N1479" s="19"/>
      <c r="O1479" s="19"/>
      <c r="P1479" s="19"/>
    </row>
    <row r="1480" spans="14:16" ht="13.5">
      <c r="N1480" s="19"/>
      <c r="O1480" s="19"/>
      <c r="P1480" s="19"/>
    </row>
    <row r="1481" spans="14:16" ht="13.5">
      <c r="N1481" s="19"/>
      <c r="O1481" s="19"/>
      <c r="P1481" s="19"/>
    </row>
    <row r="1482" spans="14:16" ht="13.5">
      <c r="N1482" s="19"/>
      <c r="O1482" s="19"/>
      <c r="P1482" s="19"/>
    </row>
    <row r="1483" spans="14:16" ht="13.5">
      <c r="N1483" s="19"/>
      <c r="O1483" s="19"/>
      <c r="P1483" s="19"/>
    </row>
    <row r="1484" spans="14:16" ht="13.5">
      <c r="N1484" s="19"/>
      <c r="O1484" s="19"/>
      <c r="P1484" s="19"/>
    </row>
    <row r="1485" spans="14:16" ht="13.5">
      <c r="N1485" s="19"/>
      <c r="O1485" s="19"/>
      <c r="P1485" s="19"/>
    </row>
    <row r="1486" spans="14:16" ht="13.5">
      <c r="N1486" s="19"/>
      <c r="O1486" s="19"/>
      <c r="P1486" s="19"/>
    </row>
    <row r="1487" spans="14:16" ht="13.5">
      <c r="N1487" s="19"/>
      <c r="O1487" s="19"/>
      <c r="P1487" s="19"/>
    </row>
    <row r="1488" spans="14:16" ht="13.5">
      <c r="N1488" s="19"/>
      <c r="O1488" s="19"/>
      <c r="P1488" s="19"/>
    </row>
    <row r="1489" spans="14:16" ht="13.5">
      <c r="N1489" s="19"/>
      <c r="O1489" s="19"/>
      <c r="P1489" s="19"/>
    </row>
    <row r="1490" spans="14:16" ht="13.5">
      <c r="N1490" s="19"/>
      <c r="O1490" s="19"/>
      <c r="P1490" s="19"/>
    </row>
    <row r="1491" spans="14:16" ht="13.5">
      <c r="N1491" s="19"/>
      <c r="O1491" s="19"/>
      <c r="P1491" s="19"/>
    </row>
    <row r="1492" spans="14:16" ht="13.5">
      <c r="N1492" s="19"/>
      <c r="O1492" s="19"/>
      <c r="P1492" s="19"/>
    </row>
    <row r="1493" spans="14:16" ht="13.5">
      <c r="N1493" s="19"/>
      <c r="O1493" s="19"/>
      <c r="P1493" s="19"/>
    </row>
    <row r="1494" spans="14:16" ht="13.5">
      <c r="N1494" s="19"/>
      <c r="O1494" s="19"/>
      <c r="P1494" s="19"/>
    </row>
    <row r="1495" spans="14:16" ht="13.5">
      <c r="N1495" s="19"/>
      <c r="O1495" s="19"/>
      <c r="P1495" s="19"/>
    </row>
    <row r="1496" spans="14:16" ht="13.5">
      <c r="N1496" s="19"/>
      <c r="O1496" s="19"/>
      <c r="P1496" s="19"/>
    </row>
    <row r="1497" spans="14:16" ht="13.5">
      <c r="N1497" s="19"/>
      <c r="O1497" s="19"/>
      <c r="P1497" s="19"/>
    </row>
    <row r="1498" spans="14:16" ht="13.5">
      <c r="N1498" s="19"/>
      <c r="O1498" s="19"/>
      <c r="P1498" s="19"/>
    </row>
    <row r="1499" spans="14:16" ht="13.5">
      <c r="N1499" s="19"/>
      <c r="O1499" s="19"/>
      <c r="P1499" s="19"/>
    </row>
    <row r="1500" spans="14:16" ht="13.5">
      <c r="N1500" s="19"/>
      <c r="O1500" s="19"/>
      <c r="P1500" s="19"/>
    </row>
    <row r="1501" spans="14:16" ht="13.5">
      <c r="N1501" s="19"/>
      <c r="O1501" s="19"/>
      <c r="P1501" s="19"/>
    </row>
    <row r="1502" spans="14:16" ht="13.5">
      <c r="N1502" s="19"/>
      <c r="O1502" s="19"/>
      <c r="P1502" s="19"/>
    </row>
    <row r="1503" spans="14:16" ht="13.5">
      <c r="N1503" s="19"/>
      <c r="O1503" s="19"/>
      <c r="P1503" s="19"/>
    </row>
    <row r="1504" spans="14:16" ht="13.5">
      <c r="N1504" s="19"/>
      <c r="O1504" s="19"/>
      <c r="P1504" s="19"/>
    </row>
    <row r="1505" spans="14:16" ht="13.5">
      <c r="N1505" s="19"/>
      <c r="O1505" s="19"/>
      <c r="P1505" s="19"/>
    </row>
    <row r="1506" spans="14:16" ht="13.5">
      <c r="N1506" s="19"/>
      <c r="O1506" s="19"/>
      <c r="P1506" s="19"/>
    </row>
    <row r="1507" spans="14:16" ht="13.5">
      <c r="N1507" s="19"/>
      <c r="O1507" s="19"/>
      <c r="P1507" s="19"/>
    </row>
    <row r="1508" spans="14:16" ht="13.5">
      <c r="N1508" s="19"/>
      <c r="O1508" s="19"/>
      <c r="P1508" s="19"/>
    </row>
    <row r="1509" spans="14:16" ht="13.5">
      <c r="N1509" s="19"/>
      <c r="O1509" s="19"/>
      <c r="P1509" s="19"/>
    </row>
    <row r="1510" spans="14:16" ht="13.5">
      <c r="N1510" s="19"/>
      <c r="O1510" s="19"/>
      <c r="P1510" s="19"/>
    </row>
    <row r="1511" spans="14:16" ht="13.5">
      <c r="N1511" s="19"/>
      <c r="O1511" s="19"/>
      <c r="P1511" s="19"/>
    </row>
    <row r="1512" spans="14:16" ht="13.5">
      <c r="N1512" s="19"/>
      <c r="O1512" s="19"/>
      <c r="P1512" s="19"/>
    </row>
    <row r="1513" spans="14:16" ht="13.5">
      <c r="N1513" s="19"/>
      <c r="O1513" s="19"/>
      <c r="P1513" s="19"/>
    </row>
    <row r="1514" spans="14:16" ht="13.5">
      <c r="N1514" s="19"/>
      <c r="O1514" s="19"/>
      <c r="P1514" s="19"/>
    </row>
    <row r="1515" spans="14:16" ht="13.5">
      <c r="N1515" s="19"/>
      <c r="O1515" s="19"/>
      <c r="P1515" s="19"/>
    </row>
    <row r="1516" spans="14:16" ht="13.5">
      <c r="N1516" s="19"/>
      <c r="O1516" s="19"/>
      <c r="P1516" s="19"/>
    </row>
    <row r="1517" spans="14:16" ht="13.5">
      <c r="N1517" s="19"/>
      <c r="O1517" s="19"/>
      <c r="P1517" s="19"/>
    </row>
    <row r="1518" spans="14:16" ht="13.5">
      <c r="N1518" s="19"/>
      <c r="O1518" s="19"/>
      <c r="P1518" s="19"/>
    </row>
    <row r="1519" spans="14:16" ht="13.5">
      <c r="N1519" s="19"/>
      <c r="O1519" s="19"/>
      <c r="P1519" s="19"/>
    </row>
    <row r="1520" spans="14:16" ht="13.5">
      <c r="N1520" s="19"/>
      <c r="O1520" s="19"/>
      <c r="P1520" s="19"/>
    </row>
    <row r="1521" spans="14:16" ht="13.5">
      <c r="N1521" s="19"/>
      <c r="O1521" s="19"/>
      <c r="P1521" s="19"/>
    </row>
    <row r="1522" spans="14:16" ht="13.5">
      <c r="N1522" s="19"/>
      <c r="O1522" s="19"/>
      <c r="P1522" s="19"/>
    </row>
    <row r="1523" spans="14:16" ht="13.5">
      <c r="N1523" s="19"/>
      <c r="O1523" s="19"/>
      <c r="P1523" s="19"/>
    </row>
    <row r="1524" spans="14:16" ht="13.5">
      <c r="N1524" s="19"/>
      <c r="O1524" s="19"/>
      <c r="P1524" s="19"/>
    </row>
    <row r="1525" spans="14:16" ht="13.5">
      <c r="N1525" s="19"/>
      <c r="O1525" s="19"/>
      <c r="P1525" s="19"/>
    </row>
    <row r="1526" spans="14:16" ht="13.5">
      <c r="N1526" s="19"/>
      <c r="O1526" s="19"/>
      <c r="P1526" s="19"/>
    </row>
    <row r="1527" spans="14:16" ht="13.5">
      <c r="N1527" s="19"/>
      <c r="O1527" s="19"/>
      <c r="P1527" s="19"/>
    </row>
    <row r="1528" spans="14:16" ht="13.5">
      <c r="N1528" s="19"/>
      <c r="O1528" s="19"/>
      <c r="P1528" s="19"/>
    </row>
    <row r="1529" spans="14:16" ht="13.5">
      <c r="N1529" s="19"/>
      <c r="O1529" s="19"/>
      <c r="P1529" s="19"/>
    </row>
    <row r="1530" spans="14:16" ht="13.5">
      <c r="N1530" s="19"/>
      <c r="O1530" s="19"/>
      <c r="P1530" s="19"/>
    </row>
    <row r="1531" spans="14:16" ht="13.5">
      <c r="N1531" s="19"/>
      <c r="O1531" s="19"/>
      <c r="P1531" s="19"/>
    </row>
    <row r="1532" spans="14:16" ht="13.5">
      <c r="N1532" s="19"/>
      <c r="O1532" s="19"/>
      <c r="P1532" s="19"/>
    </row>
    <row r="1533" spans="14:16" ht="13.5">
      <c r="N1533" s="19"/>
      <c r="O1533" s="19"/>
      <c r="P1533" s="19"/>
    </row>
    <row r="1534" spans="14:16" ht="13.5">
      <c r="N1534" s="19"/>
      <c r="O1534" s="19"/>
      <c r="P1534" s="19"/>
    </row>
    <row r="1535" spans="14:16" ht="13.5">
      <c r="N1535" s="19"/>
      <c r="O1535" s="19"/>
      <c r="P1535" s="19"/>
    </row>
    <row r="1536" spans="14:16" ht="13.5">
      <c r="N1536" s="19"/>
      <c r="O1536" s="19"/>
      <c r="P1536" s="19"/>
    </row>
    <row r="1537" spans="14:16" ht="13.5">
      <c r="N1537" s="19"/>
      <c r="O1537" s="19"/>
      <c r="P1537" s="19"/>
    </row>
    <row r="1538" spans="14:16" ht="13.5">
      <c r="N1538" s="19"/>
      <c r="O1538" s="19"/>
      <c r="P1538" s="19"/>
    </row>
    <row r="1539" spans="14:16" ht="13.5">
      <c r="N1539" s="19"/>
      <c r="O1539" s="19"/>
      <c r="P1539" s="19"/>
    </row>
    <row r="1540" spans="14:16" ht="13.5">
      <c r="N1540" s="19"/>
      <c r="O1540" s="19"/>
      <c r="P1540" s="19"/>
    </row>
    <row r="1541" spans="14:16" ht="13.5">
      <c r="N1541" s="19"/>
      <c r="O1541" s="19"/>
      <c r="P1541" s="19"/>
    </row>
    <row r="1542" spans="14:16" ht="13.5">
      <c r="N1542" s="19"/>
      <c r="O1542" s="19"/>
      <c r="P1542" s="19"/>
    </row>
    <row r="1543" spans="14:16" ht="13.5">
      <c r="N1543" s="19"/>
      <c r="O1543" s="19"/>
      <c r="P1543" s="19"/>
    </row>
    <row r="1544" spans="14:16" ht="13.5">
      <c r="N1544" s="19"/>
      <c r="O1544" s="19"/>
      <c r="P1544" s="19"/>
    </row>
    <row r="1545" spans="14:16" ht="13.5">
      <c r="N1545" s="19"/>
      <c r="O1545" s="19"/>
      <c r="P1545" s="19"/>
    </row>
    <row r="1546" spans="14:16" ht="13.5">
      <c r="N1546" s="19"/>
      <c r="O1546" s="19"/>
      <c r="P1546" s="19"/>
    </row>
    <row r="1547" spans="14:16" ht="13.5">
      <c r="N1547" s="19"/>
      <c r="O1547" s="19"/>
      <c r="P1547" s="19"/>
    </row>
    <row r="1548" spans="14:16" ht="13.5">
      <c r="N1548" s="19"/>
      <c r="O1548" s="19"/>
      <c r="P1548" s="19"/>
    </row>
    <row r="1549" spans="14:16" ht="13.5">
      <c r="N1549" s="19"/>
      <c r="O1549" s="19"/>
      <c r="P1549" s="19"/>
    </row>
    <row r="1550" spans="14:16" ht="13.5">
      <c r="N1550" s="19"/>
      <c r="O1550" s="19"/>
      <c r="P1550" s="19"/>
    </row>
    <row r="1551" spans="14:16" ht="13.5">
      <c r="N1551" s="19"/>
      <c r="O1551" s="19"/>
      <c r="P1551" s="19"/>
    </row>
    <row r="1552" spans="14:16" ht="13.5">
      <c r="N1552" s="19"/>
      <c r="O1552" s="19"/>
      <c r="P1552" s="19"/>
    </row>
    <row r="1553" spans="14:16" ht="13.5">
      <c r="N1553" s="19"/>
      <c r="O1553" s="19"/>
      <c r="P1553" s="19"/>
    </row>
    <row r="1554" spans="14:16" ht="13.5">
      <c r="N1554" s="19"/>
      <c r="O1554" s="19"/>
      <c r="P1554" s="19"/>
    </row>
    <row r="1555" spans="14:16" ht="13.5">
      <c r="N1555" s="19"/>
      <c r="O1555" s="19"/>
      <c r="P1555" s="19"/>
    </row>
    <row r="1556" spans="14:16" ht="13.5">
      <c r="N1556" s="19"/>
      <c r="O1556" s="19"/>
      <c r="P1556" s="19"/>
    </row>
    <row r="1557" spans="14:16" ht="13.5">
      <c r="N1557" s="19"/>
      <c r="O1557" s="19"/>
      <c r="P1557" s="19"/>
    </row>
    <row r="1558" spans="14:16" ht="13.5">
      <c r="N1558" s="19"/>
      <c r="O1558" s="19"/>
      <c r="P1558" s="19"/>
    </row>
    <row r="1559" spans="14:16" ht="13.5">
      <c r="N1559" s="19"/>
      <c r="O1559" s="19"/>
      <c r="P1559" s="19"/>
    </row>
    <row r="1560" spans="14:16" ht="13.5">
      <c r="N1560" s="19"/>
      <c r="O1560" s="19"/>
      <c r="P1560" s="19"/>
    </row>
    <row r="1561" spans="14:16" ht="13.5">
      <c r="N1561" s="19"/>
      <c r="O1561" s="19"/>
      <c r="P1561" s="19"/>
    </row>
    <row r="1562" spans="14:16" ht="13.5">
      <c r="N1562" s="19"/>
      <c r="O1562" s="19"/>
      <c r="P1562" s="19"/>
    </row>
    <row r="1563" spans="14:16" ht="13.5">
      <c r="N1563" s="19"/>
      <c r="O1563" s="19"/>
      <c r="P1563" s="19"/>
    </row>
    <row r="1564" spans="14:16" ht="13.5">
      <c r="N1564" s="19"/>
      <c r="O1564" s="19"/>
      <c r="P1564" s="19"/>
    </row>
    <row r="1565" spans="14:16" ht="13.5">
      <c r="N1565" s="19"/>
      <c r="O1565" s="19"/>
      <c r="P1565" s="19"/>
    </row>
    <row r="1566" spans="14:16" ht="13.5">
      <c r="N1566" s="19"/>
      <c r="O1566" s="19"/>
      <c r="P1566" s="19"/>
    </row>
    <row r="1567" spans="14:16" ht="13.5">
      <c r="N1567" s="19"/>
      <c r="O1567" s="19"/>
      <c r="P1567" s="19"/>
    </row>
    <row r="1568" spans="14:16" ht="13.5">
      <c r="N1568" s="19"/>
      <c r="O1568" s="19"/>
      <c r="P1568" s="19"/>
    </row>
    <row r="1569" spans="14:16" ht="13.5">
      <c r="N1569" s="19"/>
      <c r="O1569" s="19"/>
      <c r="P1569" s="19"/>
    </row>
    <row r="1570" spans="14:16" ht="13.5">
      <c r="N1570" s="19"/>
      <c r="O1570" s="19"/>
      <c r="P1570" s="19"/>
    </row>
    <row r="1571" spans="14:16" ht="13.5">
      <c r="N1571" s="19"/>
      <c r="O1571" s="19"/>
      <c r="P1571" s="19"/>
    </row>
    <row r="1572" spans="14:16" ht="13.5">
      <c r="N1572" s="19"/>
      <c r="O1572" s="19"/>
      <c r="P1572" s="19"/>
    </row>
    <row r="1573" spans="14:16" ht="13.5">
      <c r="N1573" s="19"/>
      <c r="O1573" s="19"/>
      <c r="P1573" s="19"/>
    </row>
    <row r="1574" spans="14:16" ht="13.5">
      <c r="N1574" s="19"/>
      <c r="O1574" s="19"/>
      <c r="P1574" s="19"/>
    </row>
    <row r="1575" spans="14:16" ht="13.5">
      <c r="N1575" s="19"/>
      <c r="O1575" s="19"/>
      <c r="P1575" s="19"/>
    </row>
    <row r="1576" spans="14:16" ht="13.5">
      <c r="N1576" s="19"/>
      <c r="O1576" s="19"/>
      <c r="P1576" s="19"/>
    </row>
    <row r="1577" spans="14:16" ht="13.5">
      <c r="N1577" s="19"/>
      <c r="O1577" s="19"/>
      <c r="P1577" s="19"/>
    </row>
    <row r="1578" spans="14:16" ht="13.5">
      <c r="N1578" s="19"/>
      <c r="O1578" s="19"/>
      <c r="P1578" s="19"/>
    </row>
    <row r="1579" spans="14:16" ht="13.5">
      <c r="N1579" s="19"/>
      <c r="O1579" s="19"/>
      <c r="P1579" s="19"/>
    </row>
    <row r="1580" spans="14:16" ht="13.5">
      <c r="N1580" s="19"/>
      <c r="O1580" s="19"/>
      <c r="P1580" s="19"/>
    </row>
    <row r="1581" spans="14:16" ht="13.5">
      <c r="N1581" s="19"/>
      <c r="O1581" s="19"/>
      <c r="P1581" s="19"/>
    </row>
    <row r="1582" spans="14:16" ht="13.5">
      <c r="N1582" s="19"/>
      <c r="O1582" s="19"/>
      <c r="P1582" s="19"/>
    </row>
    <row r="1583" spans="14:16" ht="13.5">
      <c r="N1583" s="19"/>
      <c r="O1583" s="19"/>
      <c r="P1583" s="19"/>
    </row>
    <row r="1584" spans="14:16" ht="13.5">
      <c r="N1584" s="19"/>
      <c r="O1584" s="19"/>
      <c r="P1584" s="19"/>
    </row>
    <row r="1585" spans="14:16" ht="13.5">
      <c r="N1585" s="19"/>
      <c r="O1585" s="19"/>
      <c r="P1585" s="19"/>
    </row>
    <row r="1586" spans="14:16" ht="13.5">
      <c r="N1586" s="19"/>
      <c r="O1586" s="19"/>
      <c r="P1586" s="19"/>
    </row>
    <row r="1587" spans="14:16" ht="13.5">
      <c r="N1587" s="19"/>
      <c r="O1587" s="19"/>
      <c r="P1587" s="19"/>
    </row>
    <row r="1588" spans="14:16" ht="13.5">
      <c r="N1588" s="19"/>
      <c r="O1588" s="19"/>
      <c r="P1588" s="19"/>
    </row>
    <row r="1589" spans="14:16" ht="13.5">
      <c r="N1589" s="19"/>
      <c r="O1589" s="19"/>
      <c r="P1589" s="19"/>
    </row>
    <row r="1590" spans="14:16" ht="13.5">
      <c r="N1590" s="19"/>
      <c r="O1590" s="19"/>
      <c r="P1590" s="19"/>
    </row>
    <row r="1591" spans="14:16" ht="13.5">
      <c r="N1591" s="19"/>
      <c r="O1591" s="19"/>
      <c r="P1591" s="19"/>
    </row>
    <row r="1592" spans="14:16" ht="13.5">
      <c r="N1592" s="19"/>
      <c r="O1592" s="19"/>
      <c r="P1592" s="19"/>
    </row>
    <row r="1593" spans="14:16" ht="13.5">
      <c r="N1593" s="19"/>
      <c r="O1593" s="19"/>
      <c r="P1593" s="19"/>
    </row>
    <row r="1594" spans="14:16" ht="13.5">
      <c r="N1594" s="19"/>
      <c r="O1594" s="19"/>
      <c r="P1594" s="19"/>
    </row>
    <row r="1595" spans="14:16" ht="13.5">
      <c r="N1595" s="19"/>
      <c r="O1595" s="19"/>
      <c r="P1595" s="19"/>
    </row>
    <row r="1596" spans="14:16" ht="13.5">
      <c r="N1596" s="19"/>
      <c r="O1596" s="19"/>
      <c r="P1596" s="19"/>
    </row>
    <row r="1597" spans="14:16" ht="13.5">
      <c r="N1597" s="19"/>
      <c r="O1597" s="19"/>
      <c r="P1597" s="19"/>
    </row>
    <row r="1598" spans="14:16" ht="13.5">
      <c r="N1598" s="19"/>
      <c r="O1598" s="19"/>
      <c r="P1598" s="19"/>
    </row>
    <row r="1599" spans="14:16" ht="13.5">
      <c r="N1599" s="19"/>
      <c r="O1599" s="19"/>
      <c r="P1599" s="19"/>
    </row>
    <row r="1600" spans="14:16" ht="13.5">
      <c r="N1600" s="19"/>
      <c r="O1600" s="19"/>
      <c r="P1600" s="19"/>
    </row>
    <row r="1601" spans="14:16" ht="13.5">
      <c r="N1601" s="19"/>
      <c r="O1601" s="19"/>
      <c r="P1601" s="19"/>
    </row>
    <row r="1602" spans="14:16" ht="13.5">
      <c r="N1602" s="19"/>
      <c r="O1602" s="19"/>
      <c r="P1602" s="19"/>
    </row>
    <row r="1603" spans="14:16" ht="13.5">
      <c r="N1603" s="19"/>
      <c r="O1603" s="19"/>
      <c r="P1603" s="19"/>
    </row>
    <row r="1604" spans="14:16" ht="13.5">
      <c r="N1604" s="19"/>
      <c r="O1604" s="19"/>
      <c r="P1604" s="19"/>
    </row>
    <row r="1605" spans="14:16" ht="13.5">
      <c r="N1605" s="19"/>
      <c r="O1605" s="19"/>
      <c r="P1605" s="19"/>
    </row>
    <row r="1606" spans="14:16" ht="13.5">
      <c r="N1606" s="19"/>
      <c r="O1606" s="19"/>
      <c r="P1606" s="19"/>
    </row>
    <row r="1607" spans="14:16" ht="13.5">
      <c r="N1607" s="19"/>
      <c r="O1607" s="19"/>
      <c r="P1607" s="19"/>
    </row>
    <row r="1608" spans="14:16" ht="13.5">
      <c r="N1608" s="19"/>
      <c r="O1608" s="19"/>
      <c r="P1608" s="19"/>
    </row>
    <row r="1609" spans="14:16" ht="13.5">
      <c r="N1609" s="19"/>
      <c r="O1609" s="19"/>
      <c r="P1609" s="19"/>
    </row>
    <row r="1610" spans="14:16" ht="13.5">
      <c r="N1610" s="19"/>
      <c r="O1610" s="19"/>
      <c r="P1610" s="19"/>
    </row>
    <row r="1611" spans="14:16" ht="13.5">
      <c r="N1611" s="19"/>
      <c r="O1611" s="19"/>
      <c r="P1611" s="19"/>
    </row>
    <row r="1612" spans="14:16" ht="13.5">
      <c r="N1612" s="19"/>
      <c r="O1612" s="19"/>
      <c r="P1612" s="19"/>
    </row>
    <row r="1613" spans="14:16" ht="13.5">
      <c r="N1613" s="19"/>
      <c r="O1613" s="19"/>
      <c r="P1613" s="19"/>
    </row>
    <row r="1614" spans="14:16" ht="13.5">
      <c r="N1614" s="19"/>
      <c r="O1614" s="19"/>
      <c r="P1614" s="19"/>
    </row>
    <row r="1615" spans="14:16" ht="13.5">
      <c r="N1615" s="19"/>
      <c r="O1615" s="19"/>
      <c r="P1615" s="19"/>
    </row>
    <row r="1616" spans="14:16" ht="13.5">
      <c r="N1616" s="19"/>
      <c r="O1616" s="19"/>
      <c r="P1616" s="19"/>
    </row>
    <row r="1617" spans="14:16" ht="13.5">
      <c r="N1617" s="19"/>
      <c r="O1617" s="19"/>
      <c r="P1617" s="19"/>
    </row>
    <row r="1618" spans="14:16" ht="13.5">
      <c r="N1618" s="19"/>
      <c r="O1618" s="19"/>
      <c r="P1618" s="19"/>
    </row>
    <row r="1619" spans="14:16" ht="13.5">
      <c r="N1619" s="19"/>
      <c r="O1619" s="19"/>
      <c r="P1619" s="19"/>
    </row>
    <row r="1620" spans="14:16" ht="13.5">
      <c r="N1620" s="19"/>
      <c r="O1620" s="19"/>
      <c r="P1620" s="19"/>
    </row>
    <row r="1621" spans="14:16" ht="13.5">
      <c r="N1621" s="19"/>
      <c r="O1621" s="19"/>
      <c r="P1621" s="19"/>
    </row>
    <row r="1622" spans="14:16" ht="13.5">
      <c r="N1622" s="19"/>
      <c r="O1622" s="19"/>
      <c r="P1622" s="19"/>
    </row>
    <row r="1623" spans="14:16" ht="13.5">
      <c r="N1623" s="19"/>
      <c r="O1623" s="19"/>
      <c r="P1623" s="19"/>
    </row>
    <row r="1624" spans="14:16" ht="13.5">
      <c r="N1624" s="19"/>
      <c r="O1624" s="19"/>
      <c r="P1624" s="19"/>
    </row>
    <row r="1625" spans="14:16" ht="13.5">
      <c r="N1625" s="19"/>
      <c r="O1625" s="19"/>
      <c r="P1625" s="19"/>
    </row>
    <row r="1626" spans="14:16" ht="13.5">
      <c r="N1626" s="19"/>
      <c r="O1626" s="19"/>
      <c r="P1626" s="19"/>
    </row>
    <row r="1627" spans="14:16" ht="13.5">
      <c r="N1627" s="19"/>
      <c r="O1627" s="19"/>
      <c r="P1627" s="19"/>
    </row>
    <row r="1628" spans="14:16" ht="13.5">
      <c r="N1628" s="19"/>
      <c r="O1628" s="19"/>
      <c r="P1628" s="19"/>
    </row>
    <row r="1629" spans="14:16" ht="13.5">
      <c r="N1629" s="19"/>
      <c r="O1629" s="19"/>
      <c r="P1629" s="19"/>
    </row>
    <row r="1630" spans="14:16" ht="13.5">
      <c r="N1630" s="19"/>
      <c r="O1630" s="19"/>
      <c r="P1630" s="19"/>
    </row>
    <row r="1631" spans="14:16" ht="13.5">
      <c r="N1631" s="19"/>
      <c r="O1631" s="19"/>
      <c r="P1631" s="19"/>
    </row>
    <row r="1632" spans="14:16" ht="13.5">
      <c r="N1632" s="19"/>
      <c r="O1632" s="19"/>
      <c r="P1632" s="19"/>
    </row>
    <row r="1633" spans="14:16" ht="13.5">
      <c r="N1633" s="19"/>
      <c r="O1633" s="19"/>
      <c r="P1633" s="19"/>
    </row>
    <row r="1634" spans="14:16" ht="13.5">
      <c r="N1634" s="19"/>
      <c r="O1634" s="19"/>
      <c r="P1634" s="19"/>
    </row>
    <row r="1635" spans="14:16" ht="13.5">
      <c r="N1635" s="19"/>
      <c r="O1635" s="19"/>
      <c r="P1635" s="19"/>
    </row>
    <row r="1636" spans="14:16" ht="13.5">
      <c r="N1636" s="19"/>
      <c r="O1636" s="19"/>
      <c r="P1636" s="19"/>
    </row>
    <row r="1637" spans="14:16" ht="13.5">
      <c r="N1637" s="19"/>
      <c r="O1637" s="19"/>
      <c r="P1637" s="19"/>
    </row>
    <row r="1638" spans="14:16" ht="13.5">
      <c r="N1638" s="19"/>
      <c r="O1638" s="19"/>
      <c r="P1638" s="19"/>
    </row>
    <row r="1639" spans="14:16" ht="13.5">
      <c r="N1639" s="19"/>
      <c r="O1639" s="19"/>
      <c r="P1639" s="19"/>
    </row>
    <row r="1640" spans="14:16" ht="13.5">
      <c r="N1640" s="19"/>
      <c r="O1640" s="19"/>
      <c r="P1640" s="19"/>
    </row>
    <row r="1641" spans="14:16" ht="13.5">
      <c r="N1641" s="19"/>
      <c r="O1641" s="19"/>
      <c r="P1641" s="19"/>
    </row>
    <row r="1642" spans="14:16" ht="13.5">
      <c r="N1642" s="19"/>
      <c r="O1642" s="19"/>
      <c r="P1642" s="19"/>
    </row>
    <row r="1643" spans="14:16" ht="13.5">
      <c r="N1643" s="19"/>
      <c r="O1643" s="19"/>
      <c r="P1643" s="19"/>
    </row>
    <row r="1644" spans="14:16" ht="13.5">
      <c r="N1644" s="19"/>
      <c r="O1644" s="19"/>
      <c r="P1644" s="19"/>
    </row>
    <row r="1645" spans="14:16" ht="13.5">
      <c r="N1645" s="19"/>
      <c r="O1645" s="19"/>
      <c r="P1645" s="19"/>
    </row>
    <row r="1646" spans="14:16" ht="13.5">
      <c r="N1646" s="19"/>
      <c r="O1646" s="19"/>
      <c r="P1646" s="19"/>
    </row>
    <row r="1647" spans="14:16" ht="13.5">
      <c r="N1647" s="19"/>
      <c r="O1647" s="19"/>
      <c r="P1647" s="19"/>
    </row>
    <row r="1648" spans="14:16" ht="13.5">
      <c r="N1648" s="19"/>
      <c r="O1648" s="19"/>
      <c r="P1648" s="19"/>
    </row>
    <row r="1649" spans="14:16" ht="13.5">
      <c r="N1649" s="19"/>
      <c r="O1649" s="19"/>
      <c r="P1649" s="19"/>
    </row>
    <row r="1650" spans="14:16" ht="13.5">
      <c r="N1650" s="19"/>
      <c r="O1650" s="19"/>
      <c r="P1650" s="19"/>
    </row>
    <row r="1651" spans="14:16" ht="13.5">
      <c r="N1651" s="19"/>
      <c r="O1651" s="19"/>
      <c r="P1651" s="19"/>
    </row>
    <row r="1652" spans="14:16" ht="13.5">
      <c r="N1652" s="19"/>
      <c r="O1652" s="19"/>
      <c r="P1652" s="19"/>
    </row>
    <row r="1653" spans="14:16" ht="13.5">
      <c r="N1653" s="19"/>
      <c r="O1653" s="19"/>
      <c r="P1653" s="19"/>
    </row>
    <row r="1654" spans="14:16" ht="13.5">
      <c r="N1654" s="19"/>
      <c r="O1654" s="19"/>
      <c r="P1654" s="19"/>
    </row>
    <row r="1655" spans="14:16" ht="13.5">
      <c r="N1655" s="19"/>
      <c r="O1655" s="19"/>
      <c r="P1655" s="19"/>
    </row>
    <row r="1656" spans="14:16" ht="13.5">
      <c r="N1656" s="19"/>
      <c r="O1656" s="19"/>
      <c r="P1656" s="19"/>
    </row>
    <row r="1657" spans="14:16" ht="13.5">
      <c r="N1657" s="19"/>
      <c r="O1657" s="19"/>
      <c r="P1657" s="19"/>
    </row>
    <row r="1658" spans="14:16" ht="13.5">
      <c r="N1658" s="19"/>
      <c r="O1658" s="19"/>
      <c r="P1658" s="19"/>
    </row>
    <row r="1659" spans="14:16" ht="13.5">
      <c r="N1659" s="19"/>
      <c r="O1659" s="19"/>
      <c r="P1659" s="19"/>
    </row>
    <row r="1660" spans="14:16" ht="13.5">
      <c r="N1660" s="19"/>
      <c r="O1660" s="19"/>
      <c r="P1660" s="19"/>
    </row>
    <row r="1661" spans="14:16" ht="13.5">
      <c r="N1661" s="19"/>
      <c r="O1661" s="19"/>
      <c r="P1661" s="19"/>
    </row>
    <row r="1662" spans="14:16" ht="13.5">
      <c r="N1662" s="19"/>
      <c r="O1662" s="19"/>
      <c r="P1662" s="19"/>
    </row>
    <row r="1663" spans="14:16" ht="13.5">
      <c r="N1663" s="19"/>
      <c r="O1663" s="19"/>
      <c r="P1663" s="19"/>
    </row>
    <row r="1664" spans="14:16" ht="13.5">
      <c r="N1664" s="19"/>
      <c r="O1664" s="19"/>
      <c r="P1664" s="19"/>
    </row>
    <row r="1665" spans="14:16" ht="13.5">
      <c r="N1665" s="19"/>
      <c r="O1665" s="19"/>
      <c r="P1665" s="19"/>
    </row>
    <row r="1666" spans="14:16" ht="13.5">
      <c r="N1666" s="19"/>
      <c r="O1666" s="19"/>
      <c r="P1666" s="19"/>
    </row>
    <row r="1667" spans="14:16" ht="13.5">
      <c r="N1667" s="19"/>
      <c r="O1667" s="19"/>
      <c r="P1667" s="19"/>
    </row>
    <row r="1668" spans="14:16" ht="13.5">
      <c r="N1668" s="19"/>
      <c r="O1668" s="19"/>
      <c r="P1668" s="19"/>
    </row>
    <row r="1669" spans="14:16" ht="13.5">
      <c r="N1669" s="19"/>
      <c r="O1669" s="19"/>
      <c r="P1669" s="19"/>
    </row>
    <row r="1670" spans="14:16" ht="13.5">
      <c r="N1670" s="19"/>
      <c r="O1670" s="19"/>
      <c r="P1670" s="19"/>
    </row>
    <row r="1671" spans="14:16" ht="13.5">
      <c r="N1671" s="19"/>
      <c r="O1671" s="19"/>
      <c r="P1671" s="19"/>
    </row>
    <row r="1672" spans="14:16" ht="13.5">
      <c r="N1672" s="19"/>
      <c r="O1672" s="19"/>
      <c r="P1672" s="19"/>
    </row>
    <row r="1673" spans="14:16" ht="13.5">
      <c r="N1673" s="19"/>
      <c r="O1673" s="19"/>
      <c r="P1673" s="19"/>
    </row>
    <row r="1674" spans="14:16" ht="13.5">
      <c r="N1674" s="19"/>
      <c r="O1674" s="19"/>
      <c r="P1674" s="19"/>
    </row>
    <row r="1675" spans="14:16" ht="13.5">
      <c r="N1675" s="19"/>
      <c r="O1675" s="19"/>
      <c r="P1675" s="19"/>
    </row>
    <row r="1676" spans="14:16" ht="13.5">
      <c r="N1676" s="19"/>
      <c r="O1676" s="19"/>
      <c r="P1676" s="19"/>
    </row>
    <row r="1677" spans="14:16" ht="13.5">
      <c r="N1677" s="19"/>
      <c r="O1677" s="19"/>
      <c r="P1677" s="19"/>
    </row>
    <row r="1678" spans="14:16" ht="13.5">
      <c r="N1678" s="19"/>
      <c r="O1678" s="19"/>
      <c r="P1678" s="19"/>
    </row>
    <row r="1679" spans="14:16" ht="13.5">
      <c r="N1679" s="19"/>
      <c r="O1679" s="19"/>
      <c r="P1679" s="19"/>
    </row>
    <row r="1680" spans="14:16" ht="13.5">
      <c r="N1680" s="19"/>
      <c r="O1680" s="19"/>
      <c r="P1680" s="19"/>
    </row>
    <row r="1681" spans="14:16" ht="13.5">
      <c r="N1681" s="19"/>
      <c r="O1681" s="19"/>
      <c r="P1681" s="19"/>
    </row>
    <row r="1682" spans="14:16" ht="13.5">
      <c r="N1682" s="19"/>
      <c r="O1682" s="19"/>
      <c r="P1682" s="19"/>
    </row>
    <row r="1683" spans="14:16" ht="13.5">
      <c r="N1683" s="19"/>
      <c r="O1683" s="19"/>
      <c r="P1683" s="19"/>
    </row>
    <row r="1684" spans="14:16" ht="13.5">
      <c r="N1684" s="19"/>
      <c r="O1684" s="19"/>
      <c r="P1684" s="19"/>
    </row>
    <row r="1685" spans="14:16" ht="13.5">
      <c r="N1685" s="19"/>
      <c r="O1685" s="19"/>
      <c r="P1685" s="19"/>
    </row>
    <row r="1686" spans="14:16" ht="13.5">
      <c r="N1686" s="19"/>
      <c r="O1686" s="19"/>
      <c r="P1686" s="19"/>
    </row>
    <row r="1687" spans="14:16" ht="13.5">
      <c r="N1687" s="19"/>
      <c r="O1687" s="19"/>
      <c r="P1687" s="19"/>
    </row>
    <row r="1688" spans="14:16" ht="13.5">
      <c r="N1688" s="19"/>
      <c r="O1688" s="19"/>
      <c r="P1688" s="19"/>
    </row>
    <row r="1689" spans="14:16" ht="13.5">
      <c r="N1689" s="19"/>
      <c r="O1689" s="19"/>
      <c r="P1689" s="19"/>
    </row>
    <row r="1690" spans="14:16" ht="13.5">
      <c r="N1690" s="19"/>
      <c r="O1690" s="19"/>
      <c r="P1690" s="19"/>
    </row>
    <row r="1691" spans="14:16" ht="13.5">
      <c r="N1691" s="19"/>
      <c r="O1691" s="19"/>
      <c r="P1691" s="19"/>
    </row>
    <row r="1692" spans="14:16" ht="13.5">
      <c r="N1692" s="19"/>
      <c r="O1692" s="19"/>
      <c r="P1692" s="19"/>
    </row>
    <row r="1693" spans="14:16" ht="13.5">
      <c r="N1693" s="19"/>
      <c r="O1693" s="19"/>
      <c r="P1693" s="19"/>
    </row>
    <row r="1694" spans="14:16" ht="13.5">
      <c r="N1694" s="19"/>
      <c r="O1694" s="19"/>
      <c r="P1694" s="19"/>
    </row>
    <row r="1695" spans="14:16" ht="13.5">
      <c r="N1695" s="19"/>
      <c r="O1695" s="19"/>
      <c r="P1695" s="19"/>
    </row>
    <row r="1696" spans="14:16" ht="13.5">
      <c r="N1696" s="19"/>
      <c r="O1696" s="19"/>
      <c r="P1696" s="19"/>
    </row>
    <row r="1697" spans="14:16" ht="13.5">
      <c r="N1697" s="19"/>
      <c r="O1697" s="19"/>
      <c r="P1697" s="19"/>
    </row>
    <row r="1698" spans="14:16" ht="13.5">
      <c r="N1698" s="19"/>
      <c r="O1698" s="19"/>
      <c r="P1698" s="19"/>
    </row>
    <row r="1699" spans="14:16" ht="13.5">
      <c r="N1699" s="19"/>
      <c r="O1699" s="19"/>
      <c r="P1699" s="19"/>
    </row>
    <row r="1700" spans="14:16" ht="13.5">
      <c r="N1700" s="19"/>
      <c r="O1700" s="19"/>
      <c r="P1700" s="19"/>
    </row>
    <row r="1701" spans="14:16" ht="13.5">
      <c r="N1701" s="19"/>
      <c r="O1701" s="19"/>
      <c r="P1701" s="19"/>
    </row>
    <row r="1702" spans="14:16" ht="13.5">
      <c r="N1702" s="19"/>
      <c r="O1702" s="19"/>
      <c r="P1702" s="19"/>
    </row>
    <row r="1703" spans="14:16" ht="13.5">
      <c r="N1703" s="19"/>
      <c r="O1703" s="19"/>
      <c r="P1703" s="19"/>
    </row>
    <row r="1704" spans="14:16" ht="13.5">
      <c r="N1704" s="19"/>
      <c r="O1704" s="19"/>
      <c r="P1704" s="19"/>
    </row>
    <row r="1705" spans="14:16" ht="13.5">
      <c r="N1705" s="19"/>
      <c r="O1705" s="19"/>
      <c r="P1705" s="19"/>
    </row>
    <row r="1706" spans="14:16" ht="13.5">
      <c r="N1706" s="19"/>
      <c r="O1706" s="19"/>
      <c r="P1706" s="19"/>
    </row>
    <row r="1707" spans="14:16" ht="13.5">
      <c r="N1707" s="19"/>
      <c r="O1707" s="19"/>
      <c r="P1707" s="19"/>
    </row>
    <row r="1708" spans="14:16" ht="13.5">
      <c r="N1708" s="19"/>
      <c r="O1708" s="19"/>
      <c r="P1708" s="19"/>
    </row>
    <row r="1709" spans="14:16" ht="13.5">
      <c r="N1709" s="19"/>
      <c r="O1709" s="19"/>
      <c r="P1709" s="19"/>
    </row>
    <row r="1710" spans="14:16" ht="13.5">
      <c r="N1710" s="19"/>
      <c r="O1710" s="19"/>
      <c r="P1710" s="19"/>
    </row>
    <row r="1711" spans="14:16" ht="13.5">
      <c r="N1711" s="19"/>
      <c r="O1711" s="19"/>
      <c r="P1711" s="19"/>
    </row>
    <row r="1712" spans="14:16" ht="13.5">
      <c r="N1712" s="19"/>
      <c r="O1712" s="19"/>
      <c r="P1712" s="19"/>
    </row>
    <row r="1713" spans="14:16" ht="13.5">
      <c r="N1713" s="19"/>
      <c r="O1713" s="19"/>
      <c r="P1713" s="19"/>
    </row>
    <row r="1714" spans="14:16" ht="13.5">
      <c r="N1714" s="19"/>
      <c r="O1714" s="19"/>
      <c r="P1714" s="19"/>
    </row>
    <row r="1715" spans="14:16" ht="13.5">
      <c r="N1715" s="19"/>
      <c r="O1715" s="19"/>
      <c r="P1715" s="19"/>
    </row>
    <row r="1716" spans="14:16" ht="13.5">
      <c r="N1716" s="19"/>
      <c r="O1716" s="19"/>
      <c r="P1716" s="19"/>
    </row>
    <row r="1717" spans="14:16" ht="13.5">
      <c r="N1717" s="19"/>
      <c r="O1717" s="19"/>
      <c r="P1717" s="19"/>
    </row>
    <row r="1718" spans="14:16" ht="13.5">
      <c r="N1718" s="19"/>
      <c r="O1718" s="19"/>
      <c r="P1718" s="19"/>
    </row>
    <row r="1719" spans="14:16" ht="13.5">
      <c r="N1719" s="19"/>
      <c r="O1719" s="19"/>
      <c r="P1719" s="19"/>
    </row>
    <row r="1720" spans="14:16" ht="13.5">
      <c r="N1720" s="19"/>
      <c r="O1720" s="19"/>
      <c r="P1720" s="19"/>
    </row>
    <row r="1721" spans="14:16" ht="13.5">
      <c r="N1721" s="19"/>
      <c r="O1721" s="19"/>
      <c r="P1721" s="19"/>
    </row>
    <row r="1722" spans="14:16" ht="13.5">
      <c r="N1722" s="19"/>
      <c r="O1722" s="19"/>
      <c r="P1722" s="19"/>
    </row>
    <row r="1723" spans="14:16" ht="13.5">
      <c r="N1723" s="19"/>
      <c r="O1723" s="19"/>
      <c r="P1723" s="19"/>
    </row>
    <row r="1724" spans="14:16" ht="13.5">
      <c r="N1724" s="19"/>
      <c r="O1724" s="19"/>
      <c r="P1724" s="19"/>
    </row>
    <row r="1725" spans="14:16" ht="13.5">
      <c r="N1725" s="19"/>
      <c r="O1725" s="19"/>
      <c r="P1725" s="19"/>
    </row>
    <row r="1726" spans="14:16" ht="13.5">
      <c r="N1726" s="19"/>
      <c r="O1726" s="19"/>
      <c r="P1726" s="19"/>
    </row>
    <row r="1727" spans="14:16" ht="13.5">
      <c r="N1727" s="19"/>
      <c r="O1727" s="19"/>
      <c r="P1727" s="19"/>
    </row>
    <row r="1728" spans="14:16" ht="13.5">
      <c r="N1728" s="19"/>
      <c r="O1728" s="19"/>
      <c r="P1728" s="19"/>
    </row>
    <row r="1729" spans="14:16" ht="13.5">
      <c r="N1729" s="19"/>
      <c r="O1729" s="19"/>
      <c r="P1729" s="19"/>
    </row>
    <row r="1730" spans="14:16" ht="13.5">
      <c r="N1730" s="19"/>
      <c r="O1730" s="19"/>
      <c r="P1730" s="19"/>
    </row>
    <row r="1731" spans="14:16" ht="13.5">
      <c r="N1731" s="19"/>
      <c r="O1731" s="19"/>
      <c r="P1731" s="19"/>
    </row>
    <row r="1732" spans="14:16" ht="13.5">
      <c r="N1732" s="19"/>
      <c r="O1732" s="19"/>
      <c r="P1732" s="19"/>
    </row>
    <row r="1733" spans="14:16" ht="13.5">
      <c r="N1733" s="19"/>
      <c r="O1733" s="19"/>
      <c r="P1733" s="19"/>
    </row>
    <row r="1734" spans="14:16" ht="13.5">
      <c r="N1734" s="19"/>
      <c r="O1734" s="19"/>
      <c r="P1734" s="19"/>
    </row>
    <row r="1735" spans="14:16" ht="13.5">
      <c r="N1735" s="19"/>
      <c r="O1735" s="19"/>
      <c r="P1735" s="19"/>
    </row>
    <row r="1736" spans="14:16" ht="13.5">
      <c r="N1736" s="19"/>
      <c r="O1736" s="19"/>
      <c r="P1736" s="19"/>
    </row>
    <row r="1737" spans="14:16" ht="13.5">
      <c r="N1737" s="19"/>
      <c r="O1737" s="19"/>
      <c r="P1737" s="19"/>
    </row>
    <row r="1738" spans="14:16" ht="13.5">
      <c r="N1738" s="19"/>
      <c r="O1738" s="19"/>
      <c r="P1738" s="19"/>
    </row>
    <row r="1739" spans="14:16" ht="13.5">
      <c r="N1739" s="19"/>
      <c r="O1739" s="19"/>
      <c r="P1739" s="19"/>
    </row>
    <row r="1740" spans="14:16" ht="13.5">
      <c r="N1740" s="19"/>
      <c r="O1740" s="19"/>
      <c r="P1740" s="19"/>
    </row>
    <row r="1741" spans="14:16" ht="13.5">
      <c r="N1741" s="19"/>
      <c r="O1741" s="19"/>
      <c r="P1741" s="19"/>
    </row>
    <row r="1742" spans="14:16" ht="13.5">
      <c r="N1742" s="19"/>
      <c r="O1742" s="19"/>
      <c r="P1742" s="19"/>
    </row>
    <row r="1743" spans="14:16" ht="13.5">
      <c r="N1743" s="19"/>
      <c r="O1743" s="19"/>
      <c r="P1743" s="19"/>
    </row>
    <row r="1744" spans="14:16" ht="13.5">
      <c r="N1744" s="19"/>
      <c r="O1744" s="19"/>
      <c r="P1744" s="19"/>
    </row>
    <row r="1745" spans="14:16" ht="13.5">
      <c r="N1745" s="19"/>
      <c r="O1745" s="19"/>
      <c r="P1745" s="19"/>
    </row>
    <row r="1746" spans="14:16" ht="13.5">
      <c r="N1746" s="19"/>
      <c r="O1746" s="19"/>
      <c r="P1746" s="19"/>
    </row>
    <row r="1747" spans="14:16" ht="13.5">
      <c r="N1747" s="19"/>
      <c r="O1747" s="19"/>
      <c r="P1747" s="19"/>
    </row>
    <row r="1748" spans="14:16" ht="13.5">
      <c r="N1748" s="19"/>
      <c r="O1748" s="19"/>
      <c r="P1748" s="19"/>
    </row>
    <row r="1749" spans="14:16" ht="13.5">
      <c r="N1749" s="19"/>
      <c r="O1749" s="19"/>
      <c r="P1749" s="19"/>
    </row>
    <row r="1750" spans="14:16" ht="13.5">
      <c r="N1750" s="19"/>
      <c r="O1750" s="19"/>
      <c r="P1750" s="19"/>
    </row>
    <row r="1751" spans="14:16" ht="13.5">
      <c r="N1751" s="19"/>
      <c r="O1751" s="19"/>
      <c r="P1751" s="19"/>
    </row>
    <row r="1752" spans="14:16" ht="13.5">
      <c r="N1752" s="19"/>
      <c r="O1752" s="19"/>
      <c r="P1752" s="19"/>
    </row>
    <row r="1753" spans="14:16" ht="13.5">
      <c r="N1753" s="19"/>
      <c r="O1753" s="19"/>
      <c r="P1753" s="19"/>
    </row>
    <row r="1754" spans="14:16" ht="13.5">
      <c r="N1754" s="19"/>
      <c r="O1754" s="19"/>
      <c r="P1754" s="19"/>
    </row>
    <row r="1755" spans="14:16" ht="13.5">
      <c r="N1755" s="19"/>
      <c r="O1755" s="19"/>
      <c r="P1755" s="19"/>
    </row>
    <row r="1756" spans="14:16" ht="13.5">
      <c r="N1756" s="19"/>
      <c r="O1756" s="19"/>
      <c r="P1756" s="19"/>
    </row>
    <row r="1757" spans="14:16" ht="13.5">
      <c r="N1757" s="19"/>
      <c r="O1757" s="19"/>
      <c r="P1757" s="19"/>
    </row>
    <row r="1758" spans="14:16" ht="13.5">
      <c r="N1758" s="19"/>
      <c r="O1758" s="19"/>
      <c r="P1758" s="19"/>
    </row>
    <row r="1759" spans="14:16" ht="13.5">
      <c r="N1759" s="19"/>
      <c r="O1759" s="19"/>
      <c r="P1759" s="19"/>
    </row>
    <row r="1760" spans="14:16" ht="13.5">
      <c r="N1760" s="19"/>
      <c r="O1760" s="19"/>
      <c r="P1760" s="19"/>
    </row>
    <row r="1761" spans="14:16" ht="13.5">
      <c r="N1761" s="19"/>
      <c r="O1761" s="19"/>
      <c r="P1761" s="19"/>
    </row>
    <row r="1762" spans="14:16" ht="13.5">
      <c r="N1762" s="19"/>
      <c r="O1762" s="19"/>
      <c r="P1762" s="19"/>
    </row>
    <row r="1763" spans="14:16" ht="13.5">
      <c r="N1763" s="19"/>
      <c r="O1763" s="19"/>
      <c r="P1763" s="19"/>
    </row>
    <row r="1764" spans="14:16" ht="13.5">
      <c r="N1764" s="19"/>
      <c r="O1764" s="19"/>
      <c r="P1764" s="19"/>
    </row>
    <row r="1765" spans="14:16" ht="13.5">
      <c r="N1765" s="19"/>
      <c r="O1765" s="19"/>
      <c r="P1765" s="19"/>
    </row>
    <row r="1766" spans="14:16" ht="13.5">
      <c r="N1766" s="19"/>
      <c r="O1766" s="19"/>
      <c r="P1766" s="19"/>
    </row>
    <row r="1767" spans="14:16" ht="13.5">
      <c r="N1767" s="19"/>
      <c r="O1767" s="19"/>
      <c r="P1767" s="19"/>
    </row>
    <row r="1768" spans="14:16" ht="13.5">
      <c r="N1768" s="19"/>
      <c r="O1768" s="19"/>
      <c r="P1768" s="19"/>
    </row>
    <row r="1769" spans="14:16" ht="13.5">
      <c r="N1769" s="19"/>
      <c r="O1769" s="19"/>
      <c r="P1769" s="19"/>
    </row>
    <row r="1770" spans="14:16" ht="13.5">
      <c r="N1770" s="19"/>
      <c r="O1770" s="19"/>
      <c r="P1770" s="19"/>
    </row>
    <row r="1771" spans="14:16" ht="13.5">
      <c r="N1771" s="19"/>
      <c r="O1771" s="19"/>
      <c r="P1771" s="19"/>
    </row>
    <row r="1772" spans="14:16" ht="13.5">
      <c r="N1772" s="19"/>
      <c r="O1772" s="19"/>
      <c r="P1772" s="19"/>
    </row>
    <row r="1773" spans="14:16" ht="13.5">
      <c r="N1773" s="19"/>
      <c r="O1773" s="19"/>
      <c r="P1773" s="19"/>
    </row>
    <row r="1774" spans="14:16" ht="13.5">
      <c r="N1774" s="19"/>
      <c r="O1774" s="19"/>
      <c r="P1774" s="19"/>
    </row>
    <row r="1775" spans="14:16" ht="13.5">
      <c r="N1775" s="19"/>
      <c r="O1775" s="19"/>
      <c r="P1775" s="19"/>
    </row>
    <row r="1776" spans="14:16" ht="13.5">
      <c r="N1776" s="19"/>
      <c r="O1776" s="19"/>
      <c r="P1776" s="19"/>
    </row>
    <row r="1777" spans="14:16" ht="13.5">
      <c r="N1777" s="19"/>
      <c r="O1777" s="19"/>
      <c r="P1777" s="19"/>
    </row>
    <row r="1778" spans="14:16" ht="13.5">
      <c r="N1778" s="19"/>
      <c r="O1778" s="19"/>
      <c r="P1778" s="19"/>
    </row>
    <row r="1779" spans="14:16" ht="13.5">
      <c r="N1779" s="19"/>
      <c r="O1779" s="19"/>
      <c r="P1779" s="19"/>
    </row>
    <row r="1780" spans="14:16" ht="13.5">
      <c r="N1780" s="19"/>
      <c r="O1780" s="19"/>
      <c r="P1780" s="19"/>
    </row>
    <row r="1781" spans="14:16" ht="13.5">
      <c r="N1781" s="19"/>
      <c r="O1781" s="19"/>
      <c r="P1781" s="19"/>
    </row>
    <row r="1782" spans="14:16" ht="13.5">
      <c r="N1782" s="19"/>
      <c r="O1782" s="19"/>
      <c r="P1782" s="19"/>
    </row>
    <row r="1783" spans="14:16" ht="13.5">
      <c r="N1783" s="19"/>
      <c r="O1783" s="19"/>
      <c r="P1783" s="19"/>
    </row>
    <row r="1784" spans="14:16" ht="13.5">
      <c r="N1784" s="19"/>
      <c r="O1784" s="19"/>
      <c r="P1784" s="19"/>
    </row>
    <row r="1785" spans="14:16" ht="13.5">
      <c r="N1785" s="19"/>
      <c r="O1785" s="19"/>
      <c r="P1785" s="19"/>
    </row>
    <row r="1786" spans="14:16" ht="13.5">
      <c r="N1786" s="19"/>
      <c r="O1786" s="19"/>
      <c r="P1786" s="19"/>
    </row>
    <row r="1787" spans="14:16" ht="13.5">
      <c r="N1787" s="19"/>
      <c r="O1787" s="19"/>
      <c r="P1787" s="19"/>
    </row>
    <row r="1788" spans="14:16" ht="13.5">
      <c r="N1788" s="19"/>
      <c r="O1788" s="19"/>
      <c r="P1788" s="19"/>
    </row>
    <row r="1789" spans="14:16" ht="13.5">
      <c r="N1789" s="19"/>
      <c r="O1789" s="19"/>
      <c r="P1789" s="19"/>
    </row>
    <row r="1790" spans="14:16" ht="13.5">
      <c r="N1790" s="19"/>
      <c r="O1790" s="19"/>
      <c r="P1790" s="19"/>
    </row>
    <row r="1791" spans="14:16" ht="13.5">
      <c r="N1791" s="19"/>
      <c r="O1791" s="19"/>
      <c r="P1791" s="19"/>
    </row>
    <row r="1792" spans="14:16" ht="13.5">
      <c r="N1792" s="19"/>
      <c r="O1792" s="19"/>
      <c r="P1792" s="19"/>
    </row>
    <row r="1793" spans="14:16" ht="13.5">
      <c r="N1793" s="19"/>
      <c r="O1793" s="19"/>
      <c r="P1793" s="19"/>
    </row>
    <row r="1794" spans="14:16" ht="13.5">
      <c r="N1794" s="19"/>
      <c r="O1794" s="19"/>
      <c r="P1794" s="19"/>
    </row>
    <row r="1795" spans="14:16" ht="13.5">
      <c r="N1795" s="19"/>
      <c r="O1795" s="19"/>
      <c r="P1795" s="19"/>
    </row>
    <row r="1796" spans="14:16" ht="13.5">
      <c r="N1796" s="19"/>
      <c r="O1796" s="19"/>
      <c r="P1796" s="19"/>
    </row>
    <row r="1797" spans="14:16" ht="13.5">
      <c r="N1797" s="19"/>
      <c r="O1797" s="19"/>
      <c r="P1797" s="19"/>
    </row>
    <row r="1798" spans="14:16" ht="13.5">
      <c r="N1798" s="19"/>
      <c r="O1798" s="19"/>
      <c r="P1798" s="19"/>
    </row>
    <row r="1799" spans="14:16" ht="13.5">
      <c r="N1799" s="19"/>
      <c r="O1799" s="19"/>
      <c r="P1799" s="19"/>
    </row>
    <row r="1800" spans="14:16" ht="13.5">
      <c r="N1800" s="19"/>
      <c r="O1800" s="19"/>
      <c r="P1800" s="19"/>
    </row>
    <row r="1801" spans="14:16" ht="13.5">
      <c r="N1801" s="19"/>
      <c r="O1801" s="19"/>
      <c r="P1801" s="19"/>
    </row>
    <row r="1802" spans="14:16" ht="13.5">
      <c r="N1802" s="19"/>
      <c r="O1802" s="19"/>
      <c r="P1802" s="19"/>
    </row>
    <row r="1803" spans="14:16" ht="13.5">
      <c r="N1803" s="19"/>
      <c r="O1803" s="19"/>
      <c r="P1803" s="19"/>
    </row>
    <row r="1804" spans="14:16" ht="13.5">
      <c r="N1804" s="19"/>
      <c r="O1804" s="19"/>
      <c r="P1804" s="19"/>
    </row>
    <row r="1805" spans="14:16" ht="13.5">
      <c r="N1805" s="19"/>
      <c r="O1805" s="19"/>
      <c r="P1805" s="19"/>
    </row>
    <row r="1806" spans="14:16" ht="13.5">
      <c r="N1806" s="19"/>
      <c r="O1806" s="19"/>
      <c r="P1806" s="19"/>
    </row>
    <row r="1807" spans="14:16" ht="13.5">
      <c r="N1807" s="19"/>
      <c r="O1807" s="19"/>
      <c r="P1807" s="19"/>
    </row>
    <row r="1808" spans="14:16" ht="13.5">
      <c r="N1808" s="19"/>
      <c r="O1808" s="19"/>
      <c r="P1808" s="19"/>
    </row>
    <row r="1809" spans="14:16" ht="13.5">
      <c r="N1809" s="19"/>
      <c r="O1809" s="19"/>
      <c r="P1809" s="19"/>
    </row>
    <row r="1810" spans="14:16" ht="13.5">
      <c r="N1810" s="19"/>
      <c r="O1810" s="19"/>
      <c r="P1810" s="19"/>
    </row>
    <row r="1811" spans="14:16" ht="13.5">
      <c r="N1811" s="19"/>
      <c r="O1811" s="19"/>
      <c r="P1811" s="19"/>
    </row>
    <row r="1812" spans="14:16" ht="13.5">
      <c r="N1812" s="19"/>
      <c r="O1812" s="19"/>
      <c r="P1812" s="19"/>
    </row>
    <row r="1813" spans="14:16" ht="13.5">
      <c r="N1813" s="19"/>
      <c r="O1813" s="19"/>
      <c r="P1813" s="19"/>
    </row>
    <row r="1814" spans="14:16" ht="13.5">
      <c r="N1814" s="19"/>
      <c r="O1814" s="19"/>
      <c r="P1814" s="19"/>
    </row>
    <row r="1815" spans="14:16" ht="13.5">
      <c r="N1815" s="19"/>
      <c r="O1815" s="19"/>
      <c r="P1815" s="19"/>
    </row>
    <row r="1816" spans="14:16" ht="13.5">
      <c r="N1816" s="19"/>
      <c r="O1816" s="19"/>
      <c r="P1816" s="19"/>
    </row>
    <row r="1817" spans="14:16" ht="13.5">
      <c r="N1817" s="19"/>
      <c r="O1817" s="19"/>
      <c r="P1817" s="19"/>
    </row>
    <row r="1818" spans="14:16" ht="13.5">
      <c r="N1818" s="19"/>
      <c r="O1818" s="19"/>
      <c r="P1818" s="19"/>
    </row>
    <row r="1819" spans="14:16" ht="13.5">
      <c r="N1819" s="19"/>
      <c r="O1819" s="19"/>
      <c r="P1819" s="19"/>
    </row>
    <row r="1820" spans="14:16" ht="13.5">
      <c r="N1820" s="19"/>
      <c r="O1820" s="19"/>
      <c r="P1820" s="19"/>
    </row>
    <row r="1821" spans="14:16" ht="13.5">
      <c r="N1821" s="19"/>
      <c r="O1821" s="19"/>
      <c r="P1821" s="19"/>
    </row>
    <row r="1822" spans="14:16" ht="13.5">
      <c r="N1822" s="19"/>
      <c r="O1822" s="19"/>
      <c r="P1822" s="19"/>
    </row>
    <row r="1823" spans="14:16" ht="13.5">
      <c r="N1823" s="19"/>
      <c r="O1823" s="19"/>
      <c r="P1823" s="19"/>
    </row>
    <row r="1824" spans="14:16" ht="13.5">
      <c r="N1824" s="19"/>
      <c r="O1824" s="19"/>
      <c r="P1824" s="19"/>
    </row>
    <row r="1825" spans="14:16" ht="13.5">
      <c r="N1825" s="19"/>
      <c r="O1825" s="19"/>
      <c r="P1825" s="19"/>
    </row>
    <row r="1826" spans="14:16" ht="13.5">
      <c r="N1826" s="19"/>
      <c r="O1826" s="19"/>
      <c r="P1826" s="19"/>
    </row>
    <row r="1827" spans="14:16" ht="13.5">
      <c r="N1827" s="19"/>
      <c r="O1827" s="19"/>
      <c r="P1827" s="19"/>
    </row>
    <row r="1828" spans="14:16" ht="13.5">
      <c r="N1828" s="19"/>
      <c r="O1828" s="19"/>
      <c r="P1828" s="19"/>
    </row>
    <row r="1829" spans="14:16" ht="13.5">
      <c r="N1829" s="19"/>
      <c r="O1829" s="19"/>
      <c r="P1829" s="19"/>
    </row>
    <row r="1830" spans="14:16" ht="13.5">
      <c r="N1830" s="19"/>
      <c r="O1830" s="19"/>
      <c r="P1830" s="19"/>
    </row>
    <row r="1831" spans="14:16" ht="13.5">
      <c r="N1831" s="19"/>
      <c r="O1831" s="19"/>
      <c r="P1831" s="19"/>
    </row>
    <row r="1832" spans="14:16" ht="13.5">
      <c r="N1832" s="19"/>
      <c r="O1832" s="19"/>
      <c r="P1832" s="19"/>
    </row>
    <row r="1833" spans="14:16" ht="13.5">
      <c r="N1833" s="19"/>
      <c r="O1833" s="19"/>
      <c r="P1833" s="19"/>
    </row>
    <row r="1834" spans="14:16" ht="13.5">
      <c r="N1834" s="19"/>
      <c r="O1834" s="19"/>
      <c r="P1834" s="19"/>
    </row>
    <row r="1835" spans="14:16" ht="13.5">
      <c r="N1835" s="19"/>
      <c r="O1835" s="19"/>
      <c r="P1835" s="19"/>
    </row>
    <row r="1836" spans="14:16" ht="13.5">
      <c r="N1836" s="19"/>
      <c r="O1836" s="19"/>
      <c r="P1836" s="19"/>
    </row>
    <row r="1837" spans="14:16" ht="13.5">
      <c r="N1837" s="19"/>
      <c r="O1837" s="19"/>
      <c r="P1837" s="19"/>
    </row>
    <row r="1838" spans="14:16" ht="13.5">
      <c r="N1838" s="19"/>
      <c r="O1838" s="19"/>
      <c r="P1838" s="19"/>
    </row>
    <row r="1839" spans="14:16" ht="13.5">
      <c r="N1839" s="19"/>
      <c r="O1839" s="19"/>
      <c r="P1839" s="19"/>
    </row>
    <row r="1840" spans="14:16" ht="13.5">
      <c r="N1840" s="19"/>
      <c r="O1840" s="19"/>
      <c r="P1840" s="19"/>
    </row>
    <row r="1841" spans="14:16" ht="13.5">
      <c r="N1841" s="19"/>
      <c r="O1841" s="19"/>
      <c r="P1841" s="19"/>
    </row>
    <row r="1842" spans="14:16" ht="13.5">
      <c r="N1842" s="19"/>
      <c r="O1842" s="19"/>
      <c r="P1842" s="19"/>
    </row>
    <row r="1843" spans="14:16" ht="13.5">
      <c r="N1843" s="19"/>
      <c r="O1843" s="19"/>
      <c r="P1843" s="19"/>
    </row>
    <row r="1844" spans="14:16" ht="13.5">
      <c r="N1844" s="19"/>
      <c r="O1844" s="19"/>
      <c r="P1844" s="19"/>
    </row>
    <row r="1845" spans="14:16" ht="13.5">
      <c r="N1845" s="19"/>
      <c r="O1845" s="19"/>
      <c r="P1845" s="19"/>
    </row>
    <row r="1846" spans="14:16" ht="13.5">
      <c r="N1846" s="19"/>
      <c r="O1846" s="19"/>
      <c r="P1846" s="19"/>
    </row>
    <row r="1847" spans="14:16" ht="13.5">
      <c r="N1847" s="19"/>
      <c r="O1847" s="19"/>
      <c r="P1847" s="19"/>
    </row>
    <row r="1848" spans="14:16" ht="13.5">
      <c r="N1848" s="19"/>
      <c r="O1848" s="19"/>
      <c r="P1848" s="19"/>
    </row>
    <row r="1849" spans="14:16" ht="13.5">
      <c r="N1849" s="19"/>
      <c r="O1849" s="19"/>
      <c r="P1849" s="19"/>
    </row>
    <row r="1850" spans="14:16" ht="13.5">
      <c r="N1850" s="19"/>
      <c r="O1850" s="19"/>
      <c r="P1850" s="19"/>
    </row>
    <row r="1851" spans="14:16" ht="13.5">
      <c r="N1851" s="19"/>
      <c r="O1851" s="19"/>
      <c r="P1851" s="19"/>
    </row>
    <row r="1852" spans="14:16" ht="13.5">
      <c r="N1852" s="19"/>
      <c r="O1852" s="19"/>
      <c r="P1852" s="19"/>
    </row>
    <row r="1853" spans="14:16" ht="13.5">
      <c r="N1853" s="19"/>
      <c r="O1853" s="19"/>
      <c r="P1853" s="19"/>
    </row>
    <row r="1854" spans="14:16" ht="13.5">
      <c r="N1854" s="19"/>
      <c r="O1854" s="19"/>
      <c r="P1854" s="19"/>
    </row>
    <row r="1855" spans="14:16" ht="13.5">
      <c r="N1855" s="19"/>
      <c r="O1855" s="19"/>
      <c r="P1855" s="19"/>
    </row>
    <row r="1856" spans="14:16" ht="13.5">
      <c r="N1856" s="19"/>
      <c r="O1856" s="19"/>
      <c r="P1856" s="19"/>
    </row>
    <row r="1857" spans="14:16" ht="13.5">
      <c r="N1857" s="19"/>
      <c r="O1857" s="19"/>
      <c r="P1857" s="19"/>
    </row>
    <row r="1858" spans="14:16" ht="13.5">
      <c r="N1858" s="19"/>
      <c r="O1858" s="19"/>
      <c r="P1858" s="19"/>
    </row>
    <row r="1859" spans="14:16" ht="13.5">
      <c r="N1859" s="19"/>
      <c r="O1859" s="19"/>
      <c r="P1859" s="19"/>
    </row>
    <row r="1860" spans="14:16" ht="13.5">
      <c r="N1860" s="19"/>
      <c r="O1860" s="19"/>
      <c r="P1860" s="19"/>
    </row>
    <row r="1861" spans="14:16" ht="13.5">
      <c r="N1861" s="19"/>
      <c r="O1861" s="19"/>
      <c r="P1861" s="19"/>
    </row>
    <row r="1862" spans="14:16" ht="13.5">
      <c r="N1862" s="19"/>
      <c r="O1862" s="19"/>
      <c r="P1862" s="19"/>
    </row>
    <row r="1863" spans="14:16" ht="13.5">
      <c r="N1863" s="19"/>
      <c r="O1863" s="19"/>
      <c r="P1863" s="19"/>
    </row>
    <row r="1864" spans="14:16" ht="13.5">
      <c r="N1864" s="19"/>
      <c r="O1864" s="19"/>
      <c r="P1864" s="19"/>
    </row>
    <row r="1865" spans="14:16" ht="13.5">
      <c r="N1865" s="19"/>
      <c r="O1865" s="19"/>
      <c r="P1865" s="19"/>
    </row>
    <row r="1866" spans="14:16" ht="13.5">
      <c r="N1866" s="19"/>
      <c r="O1866" s="19"/>
      <c r="P1866" s="19"/>
    </row>
    <row r="1867" spans="14:16" ht="13.5">
      <c r="N1867" s="19"/>
      <c r="O1867" s="19"/>
      <c r="P1867" s="19"/>
    </row>
    <row r="1868" spans="14:16" ht="13.5">
      <c r="N1868" s="19"/>
      <c r="O1868" s="19"/>
      <c r="P1868" s="19"/>
    </row>
    <row r="1869" spans="14:16" ht="13.5">
      <c r="N1869" s="19"/>
      <c r="O1869" s="19"/>
      <c r="P1869" s="19"/>
    </row>
    <row r="1870" spans="14:16" ht="13.5">
      <c r="N1870" s="19"/>
      <c r="O1870" s="19"/>
      <c r="P1870" s="19"/>
    </row>
    <row r="1871" spans="14:16" ht="13.5">
      <c r="N1871" s="19"/>
      <c r="O1871" s="19"/>
      <c r="P1871" s="19"/>
    </row>
    <row r="1872" spans="14:16" ht="13.5">
      <c r="N1872" s="19"/>
      <c r="O1872" s="19"/>
      <c r="P1872" s="19"/>
    </row>
    <row r="1873" spans="14:16" ht="13.5">
      <c r="N1873" s="19"/>
      <c r="O1873" s="19"/>
      <c r="P1873" s="19"/>
    </row>
    <row r="1874" spans="14:16" ht="13.5">
      <c r="N1874" s="19"/>
      <c r="O1874" s="19"/>
      <c r="P1874" s="19"/>
    </row>
    <row r="1875" spans="14:16" ht="13.5">
      <c r="N1875" s="19"/>
      <c r="O1875" s="19"/>
      <c r="P1875" s="19"/>
    </row>
    <row r="1876" spans="14:16" ht="13.5">
      <c r="N1876" s="19"/>
      <c r="O1876" s="19"/>
      <c r="P1876" s="19"/>
    </row>
    <row r="1877" spans="14:16" ht="13.5">
      <c r="N1877" s="19"/>
      <c r="O1877" s="19"/>
      <c r="P1877" s="19"/>
    </row>
    <row r="1878" spans="14:16" ht="13.5">
      <c r="N1878" s="19"/>
      <c r="O1878" s="19"/>
      <c r="P1878" s="19"/>
    </row>
    <row r="1879" spans="14:16" ht="13.5">
      <c r="N1879" s="19"/>
      <c r="O1879" s="19"/>
      <c r="P1879" s="19"/>
    </row>
    <row r="1880" spans="14:16" ht="13.5">
      <c r="N1880" s="19"/>
      <c r="O1880" s="19"/>
      <c r="P1880" s="19"/>
    </row>
    <row r="1881" spans="14:16" ht="13.5">
      <c r="N1881" s="19"/>
      <c r="O1881" s="19"/>
      <c r="P1881" s="19"/>
    </row>
    <row r="1882" spans="14:16" ht="13.5">
      <c r="N1882" s="19"/>
      <c r="O1882" s="19"/>
      <c r="P1882" s="19"/>
    </row>
    <row r="1883" spans="14:16" ht="13.5">
      <c r="N1883" s="19"/>
      <c r="O1883" s="19"/>
      <c r="P1883" s="19"/>
    </row>
    <row r="1884" spans="14:16" ht="13.5">
      <c r="N1884" s="19"/>
      <c r="O1884" s="19"/>
      <c r="P1884" s="19"/>
    </row>
    <row r="1885" spans="14:16" ht="13.5">
      <c r="N1885" s="19"/>
      <c r="O1885" s="19"/>
      <c r="P1885" s="19"/>
    </row>
    <row r="1886" spans="14:16" ht="13.5">
      <c r="N1886" s="19"/>
      <c r="O1886" s="19"/>
      <c r="P1886" s="19"/>
    </row>
    <row r="1887" spans="14:16" ht="13.5">
      <c r="N1887" s="19"/>
      <c r="O1887" s="19"/>
      <c r="P1887" s="19"/>
    </row>
    <row r="1888" spans="14:16" ht="13.5">
      <c r="N1888" s="19"/>
      <c r="O1888" s="19"/>
      <c r="P1888" s="19"/>
    </row>
    <row r="1889" spans="14:16" ht="13.5">
      <c r="N1889" s="19"/>
      <c r="O1889" s="19"/>
      <c r="P1889" s="19"/>
    </row>
    <row r="1890" spans="14:16" ht="13.5">
      <c r="N1890" s="19"/>
      <c r="O1890" s="19"/>
      <c r="P1890" s="19"/>
    </row>
    <row r="1891" spans="14:16" ht="13.5">
      <c r="N1891" s="19"/>
      <c r="O1891" s="19"/>
      <c r="P1891" s="19"/>
    </row>
    <row r="1892" spans="14:16" ht="13.5">
      <c r="N1892" s="19"/>
      <c r="O1892" s="19"/>
      <c r="P1892" s="19"/>
    </row>
    <row r="1893" spans="14:16" ht="13.5">
      <c r="N1893" s="19"/>
      <c r="O1893" s="19"/>
      <c r="P1893" s="19"/>
    </row>
    <row r="1894" spans="14:16" ht="13.5">
      <c r="N1894" s="19"/>
      <c r="O1894" s="19"/>
      <c r="P1894" s="19"/>
    </row>
    <row r="1895" spans="14:16" ht="13.5">
      <c r="N1895" s="19"/>
      <c r="O1895" s="19"/>
      <c r="P1895" s="19"/>
    </row>
    <row r="1896" spans="14:16" ht="13.5">
      <c r="N1896" s="19"/>
      <c r="O1896" s="19"/>
      <c r="P1896" s="19"/>
    </row>
    <row r="1897" spans="14:16" ht="13.5">
      <c r="N1897" s="19"/>
      <c r="O1897" s="19"/>
      <c r="P1897" s="19"/>
    </row>
    <row r="1898" spans="14:16" ht="13.5">
      <c r="N1898" s="19"/>
      <c r="O1898" s="19"/>
      <c r="P1898" s="19"/>
    </row>
    <row r="1899" spans="14:16" ht="13.5">
      <c r="N1899" s="19"/>
      <c r="O1899" s="19"/>
      <c r="P1899" s="19"/>
    </row>
    <row r="1900" spans="14:16" ht="13.5">
      <c r="N1900" s="19"/>
      <c r="O1900" s="19"/>
      <c r="P1900" s="19"/>
    </row>
    <row r="1901" spans="14:16" ht="13.5">
      <c r="N1901" s="19"/>
      <c r="O1901" s="19"/>
      <c r="P1901" s="19"/>
    </row>
    <row r="1902" spans="14:16" ht="13.5">
      <c r="N1902" s="19"/>
      <c r="O1902" s="19"/>
      <c r="P1902" s="19"/>
    </row>
    <row r="1903" spans="14:16" ht="13.5">
      <c r="N1903" s="19"/>
      <c r="O1903" s="19"/>
      <c r="P1903" s="19"/>
    </row>
    <row r="1904" spans="14:16" ht="13.5">
      <c r="N1904" s="19"/>
      <c r="O1904" s="19"/>
      <c r="P1904" s="19"/>
    </row>
    <row r="1905" spans="14:16" ht="13.5">
      <c r="N1905" s="19"/>
      <c r="O1905" s="19"/>
      <c r="P1905" s="19"/>
    </row>
    <row r="1906" spans="14:16" ht="13.5">
      <c r="N1906" s="19"/>
      <c r="O1906" s="19"/>
      <c r="P1906" s="19"/>
    </row>
    <row r="1907" spans="14:16" ht="13.5">
      <c r="N1907" s="19"/>
      <c r="O1907" s="19"/>
      <c r="P1907" s="19"/>
    </row>
    <row r="1908" spans="14:16" ht="13.5">
      <c r="N1908" s="19"/>
      <c r="O1908" s="19"/>
      <c r="P1908" s="19"/>
    </row>
    <row r="1909" spans="14:16" ht="13.5">
      <c r="N1909" s="19"/>
      <c r="O1909" s="19"/>
      <c r="P1909" s="19"/>
    </row>
    <row r="1910" spans="14:16" ht="13.5">
      <c r="N1910" s="19"/>
      <c r="O1910" s="19"/>
      <c r="P1910" s="19"/>
    </row>
    <row r="1911" spans="14:16" ht="13.5">
      <c r="N1911" s="19"/>
      <c r="O1911" s="19"/>
      <c r="P1911" s="19"/>
    </row>
    <row r="1912" spans="14:16" ht="13.5">
      <c r="N1912" s="19"/>
      <c r="O1912" s="19"/>
      <c r="P1912" s="19"/>
    </row>
    <row r="1913" spans="14:16" ht="13.5">
      <c r="N1913" s="19"/>
      <c r="O1913" s="19"/>
      <c r="P1913" s="19"/>
    </row>
    <row r="1914" spans="14:16" ht="13.5">
      <c r="N1914" s="19"/>
      <c r="O1914" s="19"/>
      <c r="P1914" s="19"/>
    </row>
    <row r="1915" spans="14:16" ht="13.5">
      <c r="N1915" s="19"/>
      <c r="O1915" s="19"/>
      <c r="P1915" s="19"/>
    </row>
    <row r="1916" spans="14:16" ht="13.5">
      <c r="N1916" s="19"/>
      <c r="O1916" s="19"/>
      <c r="P1916" s="19"/>
    </row>
    <row r="1917" spans="14:16" ht="13.5">
      <c r="N1917" s="19"/>
      <c r="O1917" s="19"/>
      <c r="P1917" s="19"/>
    </row>
    <row r="1918" spans="14:16" ht="13.5">
      <c r="N1918" s="19"/>
      <c r="O1918" s="19"/>
      <c r="P1918" s="19"/>
    </row>
    <row r="1919" spans="14:16" ht="13.5">
      <c r="N1919" s="19"/>
      <c r="O1919" s="19"/>
      <c r="P1919" s="19"/>
    </row>
    <row r="1920" spans="14:16" ht="13.5">
      <c r="N1920" s="19"/>
      <c r="O1920" s="19"/>
      <c r="P1920" s="19"/>
    </row>
    <row r="1921" spans="14:16" ht="13.5">
      <c r="N1921" s="19"/>
      <c r="O1921" s="19"/>
      <c r="P1921" s="19"/>
    </row>
    <row r="1922" spans="14:16" ht="13.5">
      <c r="N1922" s="19"/>
      <c r="O1922" s="19"/>
      <c r="P1922" s="19"/>
    </row>
    <row r="1923" spans="14:16" ht="13.5">
      <c r="N1923" s="19"/>
      <c r="O1923" s="19"/>
      <c r="P1923" s="19"/>
    </row>
    <row r="1924" spans="14:16" ht="13.5">
      <c r="N1924" s="19"/>
      <c r="O1924" s="19"/>
      <c r="P1924" s="19"/>
    </row>
    <row r="1925" spans="14:16" ht="13.5">
      <c r="N1925" s="19"/>
      <c r="O1925" s="19"/>
      <c r="P1925" s="19"/>
    </row>
    <row r="1926" spans="14:16" ht="13.5">
      <c r="N1926" s="19"/>
      <c r="O1926" s="19"/>
      <c r="P1926" s="19"/>
    </row>
    <row r="1927" spans="14:16" ht="13.5">
      <c r="N1927" s="19"/>
      <c r="O1927" s="19"/>
      <c r="P1927" s="19"/>
    </row>
    <row r="1928" spans="14:16" ht="13.5">
      <c r="N1928" s="19"/>
      <c r="O1928" s="19"/>
      <c r="P1928" s="19"/>
    </row>
    <row r="1929" spans="14:16" ht="13.5">
      <c r="N1929" s="19"/>
      <c r="O1929" s="19"/>
      <c r="P1929" s="19"/>
    </row>
    <row r="1930" spans="14:16" ht="13.5">
      <c r="N1930" s="19"/>
      <c r="O1930" s="19"/>
      <c r="P1930" s="19"/>
    </row>
    <row r="1931" spans="14:16" ht="13.5">
      <c r="N1931" s="19"/>
      <c r="O1931" s="19"/>
      <c r="P1931" s="19"/>
    </row>
    <row r="1932" spans="14:16" ht="13.5">
      <c r="N1932" s="19"/>
      <c r="O1932" s="19"/>
      <c r="P1932" s="19"/>
    </row>
    <row r="1933" spans="14:16" ht="13.5">
      <c r="N1933" s="19"/>
      <c r="O1933" s="19"/>
      <c r="P1933" s="19"/>
    </row>
    <row r="1934" spans="14:16" ht="13.5">
      <c r="N1934" s="19"/>
      <c r="O1934" s="19"/>
      <c r="P1934" s="19"/>
    </row>
    <row r="1935" spans="14:16" ht="13.5">
      <c r="N1935" s="19"/>
      <c r="O1935" s="19"/>
      <c r="P1935" s="19"/>
    </row>
    <row r="1936" spans="14:16" ht="13.5">
      <c r="N1936" s="19"/>
      <c r="O1936" s="19"/>
      <c r="P1936" s="19"/>
    </row>
    <row r="1937" spans="14:16" ht="13.5">
      <c r="N1937" s="19"/>
      <c r="O1937" s="19"/>
      <c r="P1937" s="19"/>
    </row>
    <row r="1938" spans="14:16" ht="13.5">
      <c r="N1938" s="19"/>
      <c r="O1938" s="19"/>
      <c r="P1938" s="19"/>
    </row>
    <row r="1939" spans="14:16" ht="13.5">
      <c r="N1939" s="19"/>
      <c r="O1939" s="19"/>
      <c r="P1939" s="19"/>
    </row>
    <row r="1940" spans="14:16" ht="13.5">
      <c r="N1940" s="19"/>
      <c r="O1940" s="19"/>
      <c r="P1940" s="19"/>
    </row>
    <row r="1941" spans="14:16" ht="13.5">
      <c r="N1941" s="19"/>
      <c r="O1941" s="19"/>
      <c r="P1941" s="19"/>
    </row>
    <row r="1942" spans="14:16" ht="13.5">
      <c r="N1942" s="19"/>
      <c r="O1942" s="19"/>
      <c r="P1942" s="19"/>
    </row>
    <row r="1943" spans="14:16" ht="13.5">
      <c r="N1943" s="19"/>
      <c r="O1943" s="19"/>
      <c r="P1943" s="19"/>
    </row>
    <row r="1944" spans="14:16" ht="13.5">
      <c r="N1944" s="19"/>
      <c r="O1944" s="19"/>
      <c r="P1944" s="19"/>
    </row>
    <row r="1945" spans="14:16" ht="13.5">
      <c r="N1945" s="19"/>
      <c r="O1945" s="19"/>
      <c r="P1945" s="19"/>
    </row>
    <row r="1946" spans="14:16" ht="13.5">
      <c r="N1946" s="19"/>
      <c r="O1946" s="19"/>
      <c r="P1946" s="19"/>
    </row>
    <row r="1947" spans="14:16" ht="13.5">
      <c r="N1947" s="19"/>
      <c r="O1947" s="19"/>
      <c r="P1947" s="19"/>
    </row>
    <row r="1948" spans="14:16" ht="13.5">
      <c r="N1948" s="19"/>
      <c r="O1948" s="19"/>
      <c r="P1948" s="19"/>
    </row>
    <row r="1949" spans="14:16" ht="13.5">
      <c r="N1949" s="19"/>
      <c r="O1949" s="19"/>
      <c r="P1949" s="19"/>
    </row>
    <row r="1950" spans="14:16" ht="13.5">
      <c r="N1950" s="19"/>
      <c r="O1950" s="19"/>
      <c r="P1950" s="19"/>
    </row>
    <row r="1951" spans="14:16" ht="13.5">
      <c r="N1951" s="19"/>
      <c r="O1951" s="19"/>
      <c r="P1951" s="19"/>
    </row>
    <row r="1952" spans="14:16" ht="13.5">
      <c r="N1952" s="19"/>
      <c r="O1952" s="19"/>
      <c r="P1952" s="19"/>
    </row>
    <row r="1953" spans="14:16" ht="13.5">
      <c r="N1953" s="19"/>
      <c r="O1953" s="19"/>
      <c r="P1953" s="19"/>
    </row>
    <row r="1954" spans="14:16" ht="13.5">
      <c r="N1954" s="19"/>
      <c r="O1954" s="19"/>
      <c r="P1954" s="19"/>
    </row>
    <row r="1955" spans="14:16" ht="13.5">
      <c r="N1955" s="19"/>
      <c r="O1955" s="19"/>
      <c r="P1955" s="19"/>
    </row>
    <row r="1956" spans="14:16" ht="13.5">
      <c r="N1956" s="19"/>
      <c r="O1956" s="19"/>
      <c r="P1956" s="19"/>
    </row>
    <row r="1957" spans="14:16" ht="13.5">
      <c r="N1957" s="19"/>
      <c r="O1957" s="19"/>
      <c r="P1957" s="19"/>
    </row>
    <row r="1958" spans="14:16" ht="13.5">
      <c r="N1958" s="19"/>
      <c r="O1958" s="19"/>
      <c r="P1958" s="19"/>
    </row>
    <row r="1959" spans="14:16" ht="13.5">
      <c r="N1959" s="19"/>
      <c r="O1959" s="19"/>
      <c r="P1959" s="19"/>
    </row>
    <row r="1960" spans="14:16" ht="13.5">
      <c r="N1960" s="19"/>
      <c r="O1960" s="19"/>
      <c r="P1960" s="19"/>
    </row>
    <row r="1961" spans="14:16" ht="13.5">
      <c r="N1961" s="19"/>
      <c r="O1961" s="19"/>
      <c r="P1961" s="19"/>
    </row>
    <row r="1962" spans="14:16" ht="13.5">
      <c r="N1962" s="19"/>
      <c r="O1962" s="19"/>
      <c r="P1962" s="19"/>
    </row>
    <row r="1963" spans="14:16" ht="13.5">
      <c r="N1963" s="19"/>
      <c r="O1963" s="19"/>
      <c r="P1963" s="19"/>
    </row>
    <row r="1964" spans="14:16" ht="13.5">
      <c r="N1964" s="19"/>
      <c r="O1964" s="19"/>
      <c r="P1964" s="19"/>
    </row>
    <row r="1965" spans="14:16" ht="13.5">
      <c r="N1965" s="19"/>
      <c r="O1965" s="19"/>
      <c r="P1965" s="19"/>
    </row>
    <row r="1966" spans="14:16" ht="13.5">
      <c r="N1966" s="19"/>
      <c r="O1966" s="19"/>
      <c r="P1966" s="19"/>
    </row>
    <row r="1967" spans="14:16" ht="13.5">
      <c r="N1967" s="19"/>
      <c r="O1967" s="19"/>
      <c r="P1967" s="19"/>
    </row>
    <row r="1968" spans="14:16" ht="13.5">
      <c r="N1968" s="19"/>
      <c r="O1968" s="19"/>
      <c r="P1968" s="19"/>
    </row>
    <row r="1969" spans="14:16" ht="13.5">
      <c r="N1969" s="19"/>
      <c r="O1969" s="19"/>
      <c r="P1969" s="19"/>
    </row>
    <row r="1970" spans="14:16" ht="13.5">
      <c r="N1970" s="19"/>
      <c r="O1970" s="19"/>
      <c r="P1970" s="19"/>
    </row>
    <row r="1971" spans="14:16" ht="13.5">
      <c r="N1971" s="19"/>
      <c r="O1971" s="19"/>
      <c r="P1971" s="19"/>
    </row>
    <row r="1972" spans="14:16" ht="13.5">
      <c r="N1972" s="19"/>
      <c r="O1972" s="19"/>
      <c r="P1972" s="19"/>
    </row>
    <row r="1973" spans="14:16" ht="13.5">
      <c r="N1973" s="19"/>
      <c r="O1973" s="19"/>
      <c r="P1973" s="19"/>
    </row>
    <row r="1974" spans="14:16" ht="13.5">
      <c r="N1974" s="19"/>
      <c r="O1974" s="19"/>
      <c r="P1974" s="19"/>
    </row>
    <row r="1975" spans="14:16" ht="13.5">
      <c r="N1975" s="19"/>
      <c r="O1975" s="19"/>
      <c r="P1975" s="19"/>
    </row>
    <row r="1976" spans="14:16" ht="13.5">
      <c r="N1976" s="19"/>
      <c r="O1976" s="19"/>
      <c r="P1976" s="19"/>
    </row>
    <row r="1977" spans="14:16" ht="13.5">
      <c r="N1977" s="19"/>
      <c r="O1977" s="19"/>
      <c r="P1977" s="19"/>
    </row>
    <row r="1978" spans="14:16" ht="13.5">
      <c r="N1978" s="19"/>
      <c r="O1978" s="19"/>
      <c r="P1978" s="19"/>
    </row>
    <row r="1979" spans="14:16" ht="13.5">
      <c r="N1979" s="19"/>
      <c r="O1979" s="19"/>
      <c r="P1979" s="19"/>
    </row>
    <row r="1980" spans="14:16" ht="13.5">
      <c r="N1980" s="19"/>
      <c r="O1980" s="19"/>
      <c r="P1980" s="19"/>
    </row>
    <row r="1981" spans="14:16" ht="13.5">
      <c r="N1981" s="19"/>
      <c r="O1981" s="19"/>
      <c r="P1981" s="19"/>
    </row>
    <row r="1982" spans="14:16" ht="13.5">
      <c r="N1982" s="19"/>
      <c r="O1982" s="19"/>
      <c r="P1982" s="19"/>
    </row>
    <row r="1983" spans="14:16" ht="13.5">
      <c r="N1983" s="19"/>
      <c r="O1983" s="19"/>
      <c r="P1983" s="19"/>
    </row>
    <row r="1984" spans="14:16" ht="13.5">
      <c r="N1984" s="19"/>
      <c r="O1984" s="19"/>
      <c r="P1984" s="19"/>
    </row>
    <row r="1985" spans="14:16" ht="13.5">
      <c r="N1985" s="19"/>
      <c r="O1985" s="19"/>
      <c r="P1985" s="19"/>
    </row>
    <row r="1986" spans="14:16" ht="13.5">
      <c r="N1986" s="19"/>
      <c r="O1986" s="19"/>
      <c r="P1986" s="19"/>
    </row>
    <row r="1987" spans="14:16" ht="13.5">
      <c r="N1987" s="19"/>
      <c r="O1987" s="19"/>
      <c r="P1987" s="19"/>
    </row>
    <row r="1988" spans="14:16" ht="13.5">
      <c r="N1988" s="19"/>
      <c r="O1988" s="19"/>
      <c r="P1988" s="19"/>
    </row>
    <row r="1989" spans="14:16" ht="13.5">
      <c r="N1989" s="19"/>
      <c r="O1989" s="19"/>
      <c r="P1989" s="19"/>
    </row>
    <row r="1990" spans="14:16" ht="13.5">
      <c r="N1990" s="19"/>
      <c r="O1990" s="19"/>
      <c r="P1990" s="19"/>
    </row>
    <row r="1991" spans="14:16" ht="13.5">
      <c r="N1991" s="19"/>
      <c r="O1991" s="19"/>
      <c r="P1991" s="19"/>
    </row>
    <row r="1992" spans="14:16" ht="13.5">
      <c r="N1992" s="19"/>
      <c r="O1992" s="19"/>
      <c r="P1992" s="19"/>
    </row>
    <row r="1993" spans="14:16" ht="13.5">
      <c r="N1993" s="19"/>
      <c r="O1993" s="19"/>
      <c r="P1993" s="19"/>
    </row>
    <row r="1994" spans="14:16" ht="13.5">
      <c r="N1994" s="19"/>
      <c r="O1994" s="19"/>
      <c r="P1994" s="19"/>
    </row>
    <row r="1995" spans="14:16" ht="13.5">
      <c r="N1995" s="19"/>
      <c r="O1995" s="19"/>
      <c r="P1995" s="19"/>
    </row>
    <row r="1996" spans="14:16" ht="13.5">
      <c r="N1996" s="19"/>
      <c r="O1996" s="19"/>
      <c r="P1996" s="19"/>
    </row>
    <row r="1997" spans="14:16" ht="13.5">
      <c r="N1997" s="19"/>
      <c r="O1997" s="19"/>
      <c r="P1997" s="19"/>
    </row>
    <row r="1998" spans="14:16" ht="13.5">
      <c r="N1998" s="19"/>
      <c r="O1998" s="19"/>
      <c r="P1998" s="19"/>
    </row>
    <row r="1999" spans="14:16" ht="13.5">
      <c r="N1999" s="19"/>
      <c r="O1999" s="19"/>
      <c r="P1999" s="19"/>
    </row>
    <row r="2000" spans="14:16" ht="13.5">
      <c r="N2000" s="19"/>
      <c r="O2000" s="19"/>
      <c r="P2000" s="19"/>
    </row>
    <row r="2001" spans="14:16" ht="13.5">
      <c r="N2001" s="19"/>
      <c r="O2001" s="19"/>
      <c r="P2001" s="19"/>
    </row>
    <row r="2002" spans="14:16" ht="13.5">
      <c r="N2002" s="19"/>
      <c r="O2002" s="19"/>
      <c r="P2002" s="19"/>
    </row>
    <row r="2003" spans="14:16" ht="13.5">
      <c r="N2003" s="19"/>
      <c r="O2003" s="19"/>
      <c r="P2003" s="19"/>
    </row>
    <row r="2004" spans="14:16" ht="13.5">
      <c r="N2004" s="19"/>
      <c r="O2004" s="19"/>
      <c r="P2004" s="19"/>
    </row>
    <row r="2005" spans="14:16" ht="13.5">
      <c r="N2005" s="19"/>
      <c r="O2005" s="19"/>
      <c r="P2005" s="19"/>
    </row>
    <row r="2006" spans="14:16" ht="13.5">
      <c r="N2006" s="19"/>
      <c r="O2006" s="19"/>
      <c r="P2006" s="19"/>
    </row>
    <row r="2007" spans="14:16" ht="13.5">
      <c r="N2007" s="19"/>
      <c r="O2007" s="19"/>
      <c r="P2007" s="19"/>
    </row>
    <row r="2008" spans="14:16" ht="13.5">
      <c r="N2008" s="19"/>
      <c r="O2008" s="19"/>
      <c r="P2008" s="19"/>
    </row>
    <row r="2009" spans="14:16" ht="13.5">
      <c r="N2009" s="19"/>
      <c r="O2009" s="19"/>
      <c r="P2009" s="19"/>
    </row>
    <row r="2010" spans="14:16" ht="13.5">
      <c r="N2010" s="19"/>
      <c r="O2010" s="19"/>
      <c r="P2010" s="19"/>
    </row>
    <row r="2011" spans="14:16" ht="13.5">
      <c r="N2011" s="19"/>
      <c r="O2011" s="19"/>
      <c r="P2011" s="19"/>
    </row>
    <row r="2012" spans="14:16" ht="13.5">
      <c r="N2012" s="19"/>
      <c r="O2012" s="19"/>
      <c r="P2012" s="19"/>
    </row>
    <row r="2013" spans="14:16" ht="13.5">
      <c r="N2013" s="19"/>
      <c r="O2013" s="19"/>
      <c r="P2013" s="19"/>
    </row>
    <row r="2014" spans="14:16" ht="13.5">
      <c r="N2014" s="19"/>
      <c r="O2014" s="19"/>
      <c r="P2014" s="19"/>
    </row>
    <row r="2015" spans="14:16" ht="13.5">
      <c r="N2015" s="19"/>
      <c r="O2015" s="19"/>
      <c r="P2015" s="19"/>
    </row>
    <row r="2016" spans="14:16" ht="13.5">
      <c r="N2016" s="19"/>
      <c r="O2016" s="19"/>
      <c r="P2016" s="19"/>
    </row>
    <row r="2017" spans="14:16" ht="13.5">
      <c r="N2017" s="19"/>
      <c r="O2017" s="19"/>
      <c r="P2017" s="19"/>
    </row>
    <row r="2018" spans="14:16" ht="13.5">
      <c r="N2018" s="19"/>
      <c r="O2018" s="19"/>
      <c r="P2018" s="19"/>
    </row>
    <row r="2019" spans="14:16" ht="13.5">
      <c r="N2019" s="19"/>
      <c r="O2019" s="19"/>
      <c r="P2019" s="19"/>
    </row>
    <row r="2020" spans="14:16" ht="13.5">
      <c r="N2020" s="19"/>
      <c r="O2020" s="19"/>
      <c r="P2020" s="19"/>
    </row>
    <row r="2021" spans="14:16" ht="13.5">
      <c r="N2021" s="19"/>
      <c r="O2021" s="19"/>
      <c r="P2021" s="19"/>
    </row>
    <row r="2022" spans="14:16" ht="13.5">
      <c r="N2022" s="19"/>
      <c r="O2022" s="19"/>
      <c r="P2022" s="19"/>
    </row>
    <row r="2023" spans="14:16" ht="13.5">
      <c r="N2023" s="19"/>
      <c r="O2023" s="19"/>
      <c r="P2023" s="19"/>
    </row>
    <row r="2024" spans="14:16" ht="13.5">
      <c r="N2024" s="19"/>
      <c r="O2024" s="19"/>
      <c r="P2024" s="19"/>
    </row>
    <row r="2025" spans="14:16" ht="13.5">
      <c r="N2025" s="19"/>
      <c r="O2025" s="19"/>
      <c r="P2025" s="19"/>
    </row>
    <row r="2026" spans="14:16" ht="13.5">
      <c r="N2026" s="19"/>
      <c r="O2026" s="19"/>
      <c r="P2026" s="19"/>
    </row>
    <row r="2027" spans="14:16" ht="13.5">
      <c r="N2027" s="19"/>
      <c r="O2027" s="19"/>
      <c r="P2027" s="19"/>
    </row>
    <row r="2028" spans="14:16" ht="13.5">
      <c r="N2028" s="19"/>
      <c r="O2028" s="19"/>
      <c r="P2028" s="19"/>
    </row>
    <row r="2029" spans="14:16" ht="13.5">
      <c r="N2029" s="19"/>
      <c r="O2029" s="19"/>
      <c r="P2029" s="19"/>
    </row>
    <row r="2030" spans="14:16" ht="13.5">
      <c r="N2030" s="19"/>
      <c r="O2030" s="19"/>
      <c r="P2030" s="19"/>
    </row>
    <row r="2031" spans="14:16" ht="13.5">
      <c r="N2031" s="19"/>
      <c r="O2031" s="19"/>
      <c r="P2031" s="19"/>
    </row>
    <row r="2032" spans="14:16" ht="13.5">
      <c r="N2032" s="19"/>
      <c r="O2032" s="19"/>
      <c r="P2032" s="19"/>
    </row>
    <row r="2033" spans="14:16" ht="13.5">
      <c r="N2033" s="19"/>
      <c r="O2033" s="19"/>
      <c r="P2033" s="19"/>
    </row>
    <row r="2034" spans="14:16" ht="13.5">
      <c r="N2034" s="19"/>
      <c r="O2034" s="19"/>
      <c r="P2034" s="19"/>
    </row>
    <row r="2035" spans="14:16" ht="13.5">
      <c r="N2035" s="19"/>
      <c r="O2035" s="19"/>
      <c r="P2035" s="19"/>
    </row>
    <row r="2036" spans="14:16" ht="13.5">
      <c r="N2036" s="19"/>
      <c r="O2036" s="19"/>
      <c r="P2036" s="19"/>
    </row>
    <row r="2037" spans="14:16" ht="13.5">
      <c r="N2037" s="19"/>
      <c r="O2037" s="19"/>
      <c r="P2037" s="19"/>
    </row>
    <row r="2038" spans="14:16" ht="13.5">
      <c r="N2038" s="19"/>
      <c r="O2038" s="19"/>
      <c r="P2038" s="19"/>
    </row>
    <row r="2039" spans="14:16" ht="13.5">
      <c r="N2039" s="19"/>
      <c r="O2039" s="19"/>
      <c r="P2039" s="19"/>
    </row>
    <row r="2040" spans="14:16" ht="13.5">
      <c r="N2040" s="19"/>
      <c r="O2040" s="19"/>
      <c r="P2040" s="19"/>
    </row>
    <row r="2041" spans="14:16" ht="13.5">
      <c r="N2041" s="19"/>
      <c r="O2041" s="19"/>
      <c r="P2041" s="19"/>
    </row>
    <row r="2042" spans="14:16" ht="13.5">
      <c r="N2042" s="19"/>
      <c r="O2042" s="19"/>
      <c r="P2042" s="19"/>
    </row>
    <row r="2043" spans="14:16" ht="13.5">
      <c r="N2043" s="19"/>
      <c r="O2043" s="19"/>
      <c r="P2043" s="19"/>
    </row>
    <row r="2044" spans="14:16" ht="13.5">
      <c r="N2044" s="19"/>
      <c r="O2044" s="19"/>
      <c r="P2044" s="19"/>
    </row>
    <row r="2045" spans="14:16" ht="13.5">
      <c r="N2045" s="19"/>
      <c r="O2045" s="19"/>
      <c r="P2045" s="19"/>
    </row>
    <row r="2046" spans="14:16" ht="13.5">
      <c r="N2046" s="19"/>
      <c r="O2046" s="19"/>
      <c r="P2046" s="19"/>
    </row>
    <row r="2047" spans="14:16" ht="13.5">
      <c r="N2047" s="19"/>
      <c r="O2047" s="19"/>
      <c r="P2047" s="19"/>
    </row>
    <row r="2048" spans="14:16" ht="13.5">
      <c r="N2048" s="19"/>
      <c r="O2048" s="19"/>
      <c r="P2048" s="19"/>
    </row>
    <row r="2049" spans="14:16" ht="13.5">
      <c r="N2049" s="19"/>
      <c r="O2049" s="19"/>
      <c r="P2049" s="19"/>
    </row>
    <row r="2050" spans="14:16" ht="13.5">
      <c r="N2050" s="19"/>
      <c r="O2050" s="19"/>
      <c r="P2050" s="19"/>
    </row>
    <row r="2051" spans="14:16" ht="13.5">
      <c r="N2051" s="19"/>
      <c r="O2051" s="19"/>
      <c r="P2051" s="19"/>
    </row>
    <row r="2052" spans="14:16" ht="13.5">
      <c r="N2052" s="19"/>
      <c r="O2052" s="19"/>
      <c r="P2052" s="19"/>
    </row>
    <row r="2053" spans="14:16" ht="13.5">
      <c r="N2053" s="19"/>
      <c r="O2053" s="19"/>
      <c r="P2053" s="19"/>
    </row>
    <row r="2054" spans="14:16" ht="13.5">
      <c r="N2054" s="19"/>
      <c r="O2054" s="19"/>
      <c r="P2054" s="19"/>
    </row>
    <row r="2055" spans="14:16" ht="13.5">
      <c r="N2055" s="19"/>
      <c r="O2055" s="19"/>
      <c r="P2055" s="19"/>
    </row>
    <row r="2056" spans="14:16" ht="13.5">
      <c r="N2056" s="19"/>
      <c r="O2056" s="19"/>
      <c r="P2056" s="19"/>
    </row>
    <row r="2057" spans="14:16" ht="13.5">
      <c r="N2057" s="19"/>
      <c r="O2057" s="19"/>
      <c r="P2057" s="19"/>
    </row>
    <row r="2058" spans="14:16" ht="13.5">
      <c r="N2058" s="19"/>
      <c r="O2058" s="19"/>
      <c r="P2058" s="19"/>
    </row>
    <row r="2059" spans="14:16" ht="13.5">
      <c r="N2059" s="19"/>
      <c r="O2059" s="19"/>
      <c r="P2059" s="19"/>
    </row>
    <row r="2060" spans="14:16" ht="13.5">
      <c r="N2060" s="19"/>
      <c r="O2060" s="19"/>
      <c r="P2060" s="19"/>
    </row>
    <row r="2061" spans="14:16" ht="13.5">
      <c r="N2061" s="19"/>
      <c r="O2061" s="19"/>
      <c r="P2061" s="19"/>
    </row>
    <row r="2062" spans="14:16" ht="13.5">
      <c r="N2062" s="19"/>
      <c r="O2062" s="19"/>
      <c r="P2062" s="19"/>
    </row>
    <row r="2063" spans="14:16" ht="13.5">
      <c r="N2063" s="19"/>
      <c r="O2063" s="19"/>
      <c r="P2063" s="19"/>
    </row>
    <row r="2064" spans="14:16" ht="13.5">
      <c r="N2064" s="19"/>
      <c r="O2064" s="19"/>
      <c r="P2064" s="19"/>
    </row>
    <row r="2065" spans="14:16" ht="13.5">
      <c r="N2065" s="19"/>
      <c r="O2065" s="19"/>
      <c r="P2065" s="19"/>
    </row>
    <row r="2066" spans="14:16" ht="13.5">
      <c r="N2066" s="19"/>
      <c r="O2066" s="19"/>
      <c r="P2066" s="19"/>
    </row>
    <row r="2067" spans="14:16" ht="13.5">
      <c r="N2067" s="19"/>
      <c r="O2067" s="19"/>
      <c r="P2067" s="19"/>
    </row>
    <row r="2068" spans="14:16" ht="13.5">
      <c r="N2068" s="19"/>
      <c r="O2068" s="19"/>
      <c r="P2068" s="19"/>
    </row>
    <row r="2069" spans="14:16" ht="13.5">
      <c r="N2069" s="19"/>
      <c r="O2069" s="19"/>
      <c r="P2069" s="19"/>
    </row>
    <row r="2070" spans="14:16" ht="13.5">
      <c r="N2070" s="19"/>
      <c r="O2070" s="19"/>
      <c r="P2070" s="19"/>
    </row>
    <row r="2071" spans="14:16" ht="13.5">
      <c r="N2071" s="19"/>
      <c r="O2071" s="19"/>
      <c r="P2071" s="19"/>
    </row>
    <row r="2072" spans="14:16" ht="13.5">
      <c r="N2072" s="19"/>
      <c r="O2072" s="19"/>
      <c r="P2072" s="19"/>
    </row>
    <row r="2073" spans="14:16" ht="13.5">
      <c r="N2073" s="19"/>
      <c r="O2073" s="19"/>
      <c r="P2073" s="19"/>
    </row>
    <row r="2074" spans="14:16" ht="13.5">
      <c r="N2074" s="19"/>
      <c r="O2074" s="19"/>
      <c r="P2074" s="19"/>
    </row>
    <row r="2075" spans="14:16" ht="13.5">
      <c r="N2075" s="19"/>
      <c r="O2075" s="19"/>
      <c r="P2075" s="19"/>
    </row>
    <row r="2076" spans="14:16" ht="13.5">
      <c r="N2076" s="19"/>
      <c r="O2076" s="19"/>
      <c r="P2076" s="19"/>
    </row>
    <row r="2077" spans="14:16" ht="13.5">
      <c r="N2077" s="19"/>
      <c r="O2077" s="19"/>
      <c r="P2077" s="19"/>
    </row>
    <row r="2078" spans="14:16" ht="13.5">
      <c r="N2078" s="19"/>
      <c r="O2078" s="19"/>
      <c r="P2078" s="19"/>
    </row>
    <row r="2079" spans="14:16" ht="13.5">
      <c r="N2079" s="19"/>
      <c r="O2079" s="19"/>
      <c r="P2079" s="19"/>
    </row>
    <row r="2080" spans="14:16" ht="13.5">
      <c r="N2080" s="19"/>
      <c r="O2080" s="19"/>
      <c r="P2080" s="19"/>
    </row>
    <row r="2081" spans="14:16" ht="13.5">
      <c r="N2081" s="19"/>
      <c r="O2081" s="19"/>
      <c r="P2081" s="19"/>
    </row>
    <row r="2082" spans="14:16" ht="13.5">
      <c r="N2082" s="19"/>
      <c r="O2082" s="19"/>
      <c r="P2082" s="19"/>
    </row>
    <row r="2083" spans="14:16" ht="13.5">
      <c r="N2083" s="19"/>
      <c r="O2083" s="19"/>
      <c r="P2083" s="19"/>
    </row>
    <row r="2084" spans="14:16" ht="13.5">
      <c r="N2084" s="19"/>
      <c r="O2084" s="19"/>
      <c r="P2084" s="19"/>
    </row>
    <row r="2085" spans="14:16" ht="13.5">
      <c r="N2085" s="19"/>
      <c r="O2085" s="19"/>
      <c r="P2085" s="19"/>
    </row>
    <row r="2086" spans="14:16" ht="13.5">
      <c r="N2086" s="19"/>
      <c r="O2086" s="19"/>
      <c r="P2086" s="19"/>
    </row>
    <row r="2087" spans="14:16" ht="13.5">
      <c r="N2087" s="19"/>
      <c r="O2087" s="19"/>
      <c r="P2087" s="19"/>
    </row>
    <row r="2088" spans="14:16" ht="13.5">
      <c r="N2088" s="19"/>
      <c r="O2088" s="19"/>
      <c r="P2088" s="19"/>
    </row>
    <row r="2089" spans="14:16" ht="13.5">
      <c r="N2089" s="19"/>
      <c r="O2089" s="19"/>
      <c r="P2089" s="19"/>
    </row>
    <row r="2090" spans="14:16" ht="13.5">
      <c r="N2090" s="19"/>
      <c r="O2090" s="19"/>
      <c r="P2090" s="19"/>
    </row>
    <row r="2091" spans="14:16" ht="13.5">
      <c r="N2091" s="19"/>
      <c r="O2091" s="19"/>
      <c r="P2091" s="19"/>
    </row>
    <row r="2092" spans="14:16" ht="13.5">
      <c r="N2092" s="19"/>
      <c r="O2092" s="19"/>
      <c r="P2092" s="19"/>
    </row>
    <row r="2093" spans="14:16" ht="13.5">
      <c r="N2093" s="19"/>
      <c r="O2093" s="19"/>
      <c r="P2093" s="19"/>
    </row>
    <row r="2094" spans="14:16" ht="13.5">
      <c r="N2094" s="19"/>
      <c r="O2094" s="19"/>
      <c r="P2094" s="19"/>
    </row>
    <row r="2095" spans="14:16" ht="13.5">
      <c r="N2095" s="19"/>
      <c r="O2095" s="19"/>
      <c r="P2095" s="19"/>
    </row>
    <row r="2096" spans="14:16" ht="13.5">
      <c r="N2096" s="19"/>
      <c r="O2096" s="19"/>
      <c r="P2096" s="19"/>
    </row>
    <row r="2097" spans="14:16" ht="13.5">
      <c r="N2097" s="19"/>
      <c r="O2097" s="19"/>
      <c r="P2097" s="19"/>
    </row>
    <row r="2098" spans="14:16" ht="13.5">
      <c r="N2098" s="19"/>
      <c r="O2098" s="19"/>
      <c r="P2098" s="19"/>
    </row>
    <row r="2099" spans="14:16" ht="13.5">
      <c r="N2099" s="19"/>
      <c r="O2099" s="19"/>
      <c r="P2099" s="19"/>
    </row>
    <row r="2100" spans="14:16" ht="13.5">
      <c r="N2100" s="19"/>
      <c r="O2100" s="19"/>
      <c r="P2100" s="19"/>
    </row>
    <row r="2101" spans="14:16" ht="13.5">
      <c r="N2101" s="19"/>
      <c r="O2101" s="19"/>
      <c r="P2101" s="19"/>
    </row>
    <row r="2102" spans="14:16" ht="13.5">
      <c r="N2102" s="19"/>
      <c r="O2102" s="19"/>
      <c r="P2102" s="19"/>
    </row>
    <row r="2103" spans="14:16" ht="13.5">
      <c r="N2103" s="19"/>
      <c r="O2103" s="19"/>
      <c r="P2103" s="19"/>
    </row>
    <row r="2104" spans="14:16" ht="13.5">
      <c r="N2104" s="19"/>
      <c r="O2104" s="19"/>
      <c r="P2104" s="19"/>
    </row>
    <row r="2105" spans="14:16" ht="13.5">
      <c r="N2105" s="19"/>
      <c r="O2105" s="19"/>
      <c r="P2105" s="19"/>
    </row>
    <row r="2106" spans="14:16" ht="13.5">
      <c r="N2106" s="19"/>
      <c r="O2106" s="19"/>
      <c r="P2106" s="19"/>
    </row>
    <row r="2107" spans="14:16" ht="13.5">
      <c r="N2107" s="19"/>
      <c r="O2107" s="19"/>
      <c r="P2107" s="19"/>
    </row>
    <row r="2108" spans="14:16" ht="13.5">
      <c r="N2108" s="19"/>
      <c r="O2108" s="19"/>
      <c r="P2108" s="19"/>
    </row>
    <row r="2109" spans="14:16" ht="13.5">
      <c r="N2109" s="19"/>
      <c r="O2109" s="19"/>
      <c r="P2109" s="19"/>
    </row>
    <row r="2110" spans="14:16" ht="13.5">
      <c r="N2110" s="19"/>
      <c r="O2110" s="19"/>
      <c r="P2110" s="19"/>
    </row>
    <row r="2111" spans="14:16" ht="13.5">
      <c r="N2111" s="19"/>
      <c r="O2111" s="19"/>
      <c r="P2111" s="19"/>
    </row>
    <row r="2112" spans="14:16" ht="13.5">
      <c r="N2112" s="19"/>
      <c r="O2112" s="19"/>
      <c r="P2112" s="19"/>
    </row>
    <row r="2113" spans="14:16" ht="13.5">
      <c r="N2113" s="19"/>
      <c r="O2113" s="19"/>
      <c r="P2113" s="19"/>
    </row>
    <row r="2114" spans="14:16" ht="13.5">
      <c r="N2114" s="19"/>
      <c r="O2114" s="19"/>
      <c r="P2114" s="19"/>
    </row>
    <row r="2115" spans="14:16" ht="13.5">
      <c r="N2115" s="19"/>
      <c r="O2115" s="19"/>
      <c r="P2115" s="19"/>
    </row>
    <row r="2116" spans="14:16" ht="13.5">
      <c r="N2116" s="19"/>
      <c r="O2116" s="19"/>
      <c r="P2116" s="19"/>
    </row>
    <row r="2117" spans="14:16" ht="13.5">
      <c r="N2117" s="19"/>
      <c r="O2117" s="19"/>
      <c r="P2117" s="19"/>
    </row>
    <row r="2118" spans="14:16" ht="13.5">
      <c r="N2118" s="19"/>
      <c r="O2118" s="19"/>
      <c r="P2118" s="19"/>
    </row>
    <row r="2119" spans="14:16" ht="13.5">
      <c r="N2119" s="19"/>
      <c r="O2119" s="19"/>
      <c r="P2119" s="19"/>
    </row>
    <row r="2120" spans="14:16" ht="13.5">
      <c r="N2120" s="19"/>
      <c r="O2120" s="19"/>
      <c r="P2120" s="19"/>
    </row>
    <row r="2121" spans="14:16" ht="13.5">
      <c r="N2121" s="19"/>
      <c r="O2121" s="19"/>
      <c r="P2121" s="19"/>
    </row>
    <row r="2122" spans="14:16" ht="13.5">
      <c r="N2122" s="19"/>
      <c r="O2122" s="19"/>
      <c r="P2122" s="19"/>
    </row>
    <row r="2123" spans="14:16" ht="13.5">
      <c r="N2123" s="19"/>
      <c r="O2123" s="19"/>
      <c r="P2123" s="19"/>
    </row>
    <row r="2124" spans="14:16" ht="13.5">
      <c r="N2124" s="19"/>
      <c r="O2124" s="19"/>
      <c r="P2124" s="19"/>
    </row>
    <row r="2125" spans="14:16" ht="13.5">
      <c r="N2125" s="19"/>
      <c r="O2125" s="19"/>
      <c r="P2125" s="19"/>
    </row>
    <row r="2126" spans="14:16" ht="13.5">
      <c r="N2126" s="19"/>
      <c r="O2126" s="19"/>
      <c r="P2126" s="19"/>
    </row>
    <row r="2127" spans="14:16" ht="13.5">
      <c r="N2127" s="19"/>
      <c r="O2127" s="19"/>
      <c r="P2127" s="19"/>
    </row>
    <row r="2128" spans="14:16" ht="13.5">
      <c r="N2128" s="19"/>
      <c r="O2128" s="19"/>
      <c r="P2128" s="19"/>
    </row>
    <row r="2129" spans="14:16" ht="13.5">
      <c r="N2129" s="19"/>
      <c r="O2129" s="19"/>
      <c r="P2129" s="19"/>
    </row>
    <row r="2130" spans="14:16" ht="13.5">
      <c r="N2130" s="19"/>
      <c r="O2130" s="19"/>
      <c r="P2130" s="19"/>
    </row>
    <row r="2131" spans="14:16" ht="13.5">
      <c r="N2131" s="19"/>
      <c r="O2131" s="19"/>
      <c r="P2131" s="19"/>
    </row>
    <row r="2132" spans="14:16" ht="13.5">
      <c r="N2132" s="19"/>
      <c r="O2132" s="19"/>
      <c r="P2132" s="19"/>
    </row>
    <row r="2133" spans="14:16" ht="13.5">
      <c r="N2133" s="19"/>
      <c r="O2133" s="19"/>
      <c r="P2133" s="19"/>
    </row>
    <row r="2134" spans="14:16" ht="13.5">
      <c r="N2134" s="19"/>
      <c r="O2134" s="19"/>
      <c r="P2134" s="19"/>
    </row>
    <row r="2135" spans="14:16" ht="13.5">
      <c r="N2135" s="19"/>
      <c r="O2135" s="19"/>
      <c r="P2135" s="19"/>
    </row>
    <row r="2136" spans="14:16" ht="13.5">
      <c r="N2136" s="19"/>
      <c r="O2136" s="19"/>
      <c r="P2136" s="19"/>
    </row>
    <row r="2137" spans="14:16" ht="13.5">
      <c r="N2137" s="19"/>
      <c r="O2137" s="19"/>
      <c r="P2137" s="19"/>
    </row>
    <row r="2138" spans="14:16" ht="13.5">
      <c r="N2138" s="19"/>
      <c r="O2138" s="19"/>
      <c r="P2138" s="19"/>
    </row>
    <row r="2139" spans="14:16" ht="13.5">
      <c r="N2139" s="19"/>
      <c r="O2139" s="19"/>
      <c r="P2139" s="19"/>
    </row>
    <row r="2140" spans="14:16" ht="13.5">
      <c r="N2140" s="19"/>
      <c r="O2140" s="19"/>
      <c r="P2140" s="19"/>
    </row>
    <row r="2141" spans="14:16" ht="13.5">
      <c r="N2141" s="19"/>
      <c r="O2141" s="19"/>
      <c r="P2141" s="19"/>
    </row>
    <row r="2142" spans="14:16" ht="13.5">
      <c r="N2142" s="19"/>
      <c r="O2142" s="19"/>
      <c r="P2142" s="19"/>
    </row>
    <row r="2143" spans="14:16" ht="13.5">
      <c r="N2143" s="19"/>
      <c r="O2143" s="19"/>
      <c r="P2143" s="19"/>
    </row>
    <row r="2144" spans="14:16" ht="13.5">
      <c r="N2144" s="19"/>
      <c r="O2144" s="19"/>
      <c r="P2144" s="19"/>
    </row>
    <row r="2145" spans="14:16" ht="13.5">
      <c r="N2145" s="19"/>
      <c r="O2145" s="19"/>
      <c r="P2145" s="19"/>
    </row>
    <row r="2146" spans="14:16" ht="13.5">
      <c r="N2146" s="19"/>
      <c r="O2146" s="19"/>
      <c r="P2146" s="19"/>
    </row>
    <row r="2147" spans="14:16" ht="13.5">
      <c r="N2147" s="19"/>
      <c r="O2147" s="19"/>
      <c r="P2147" s="19"/>
    </row>
    <row r="2148" spans="14:16" ht="13.5">
      <c r="N2148" s="19"/>
      <c r="O2148" s="19"/>
      <c r="P2148" s="19"/>
    </row>
    <row r="2149" spans="14:16" ht="13.5">
      <c r="N2149" s="19"/>
      <c r="O2149" s="19"/>
      <c r="P2149" s="19"/>
    </row>
    <row r="2150" spans="14:16" ht="13.5">
      <c r="N2150" s="19"/>
      <c r="O2150" s="19"/>
      <c r="P2150" s="19"/>
    </row>
    <row r="2151" spans="14:16" ht="13.5">
      <c r="N2151" s="19"/>
      <c r="O2151" s="19"/>
      <c r="P2151" s="19"/>
    </row>
    <row r="2152" spans="14:16" ht="13.5">
      <c r="N2152" s="19"/>
      <c r="O2152" s="19"/>
      <c r="P2152" s="19"/>
    </row>
    <row r="2153" spans="14:16" ht="13.5">
      <c r="N2153" s="19"/>
      <c r="O2153" s="19"/>
      <c r="P2153" s="19"/>
    </row>
    <row r="2154" spans="14:16" ht="13.5">
      <c r="N2154" s="19"/>
      <c r="O2154" s="19"/>
      <c r="P2154" s="19"/>
    </row>
    <row r="2155" spans="14:16" ht="13.5">
      <c r="N2155" s="19"/>
      <c r="O2155" s="19"/>
      <c r="P2155" s="19"/>
    </row>
    <row r="2156" spans="14:16" ht="13.5">
      <c r="N2156" s="19"/>
      <c r="O2156" s="19"/>
      <c r="P2156" s="19"/>
    </row>
    <row r="2157" spans="14:16" ht="13.5">
      <c r="N2157" s="19"/>
      <c r="O2157" s="19"/>
      <c r="P2157" s="19"/>
    </row>
    <row r="2158" spans="14:16" ht="13.5">
      <c r="N2158" s="19"/>
      <c r="O2158" s="19"/>
      <c r="P2158" s="19"/>
    </row>
    <row r="2159" spans="14:16" ht="13.5">
      <c r="N2159" s="19"/>
      <c r="O2159" s="19"/>
      <c r="P2159" s="19"/>
    </row>
    <row r="2160" spans="14:16" ht="13.5">
      <c r="N2160" s="19"/>
      <c r="O2160" s="19"/>
      <c r="P2160" s="19"/>
    </row>
    <row r="2161" spans="14:16" ht="13.5">
      <c r="N2161" s="19"/>
      <c r="O2161" s="19"/>
      <c r="P2161" s="19"/>
    </row>
    <row r="2162" spans="14:16" ht="13.5">
      <c r="N2162" s="19"/>
      <c r="O2162" s="19"/>
      <c r="P2162" s="19"/>
    </row>
    <row r="2163" spans="14:16" ht="13.5">
      <c r="N2163" s="19"/>
      <c r="O2163" s="19"/>
      <c r="P2163" s="19"/>
    </row>
    <row r="2164" spans="14:16" ht="13.5">
      <c r="N2164" s="19"/>
      <c r="O2164" s="19"/>
      <c r="P2164" s="19"/>
    </row>
    <row r="2165" spans="14:16" ht="13.5">
      <c r="N2165" s="19"/>
      <c r="O2165" s="19"/>
      <c r="P2165" s="19"/>
    </row>
    <row r="2166" spans="14:16" ht="13.5">
      <c r="N2166" s="19"/>
      <c r="O2166" s="19"/>
      <c r="P2166" s="19"/>
    </row>
    <row r="2167" spans="14:16" ht="13.5">
      <c r="N2167" s="19"/>
      <c r="O2167" s="19"/>
      <c r="P2167" s="19"/>
    </row>
    <row r="2168" spans="14:16" ht="13.5">
      <c r="N2168" s="19"/>
      <c r="O2168" s="19"/>
      <c r="P2168" s="19"/>
    </row>
    <row r="2169" spans="14:16" ht="13.5">
      <c r="N2169" s="19"/>
      <c r="O2169" s="19"/>
      <c r="P2169" s="19"/>
    </row>
    <row r="2170" spans="14:16" ht="13.5">
      <c r="N2170" s="19"/>
      <c r="O2170" s="19"/>
      <c r="P2170" s="19"/>
    </row>
    <row r="2171" spans="14:16" ht="13.5">
      <c r="N2171" s="19"/>
      <c r="O2171" s="19"/>
      <c r="P2171" s="19"/>
    </row>
    <row r="2172" spans="14:16" ht="13.5">
      <c r="N2172" s="19"/>
      <c r="O2172" s="19"/>
      <c r="P2172" s="19"/>
    </row>
    <row r="2173" spans="14:16" ht="13.5">
      <c r="N2173" s="19"/>
      <c r="O2173" s="19"/>
      <c r="P2173" s="19"/>
    </row>
    <row r="2174" spans="14:16" ht="13.5">
      <c r="N2174" s="19"/>
      <c r="O2174" s="19"/>
      <c r="P2174" s="19"/>
    </row>
    <row r="2175" spans="14:16" ht="13.5">
      <c r="N2175" s="19"/>
      <c r="O2175" s="19"/>
      <c r="P2175" s="19"/>
    </row>
    <row r="2176" spans="14:16" ht="13.5">
      <c r="N2176" s="19"/>
      <c r="O2176" s="19"/>
      <c r="P2176" s="19"/>
    </row>
    <row r="2177" spans="14:16" ht="13.5">
      <c r="N2177" s="19"/>
      <c r="O2177" s="19"/>
      <c r="P2177" s="19"/>
    </row>
    <row r="2178" spans="14:16" ht="13.5">
      <c r="N2178" s="19"/>
      <c r="O2178" s="19"/>
      <c r="P2178" s="19"/>
    </row>
    <row r="2179" spans="14:16" ht="13.5">
      <c r="N2179" s="19"/>
      <c r="O2179" s="19"/>
      <c r="P2179" s="19"/>
    </row>
    <row r="2180" spans="14:16" ht="13.5">
      <c r="N2180" s="19"/>
      <c r="O2180" s="19"/>
      <c r="P2180" s="19"/>
    </row>
    <row r="2181" spans="14:16" ht="13.5">
      <c r="N2181" s="19"/>
      <c r="O2181" s="19"/>
      <c r="P2181" s="19"/>
    </row>
    <row r="2182" spans="14:16" ht="13.5">
      <c r="N2182" s="19"/>
      <c r="O2182" s="19"/>
      <c r="P2182" s="19"/>
    </row>
    <row r="2183" spans="14:16" ht="13.5">
      <c r="N2183" s="19"/>
      <c r="O2183" s="19"/>
      <c r="P2183" s="19"/>
    </row>
    <row r="2184" spans="14:16" ht="13.5">
      <c r="N2184" s="19"/>
      <c r="O2184" s="19"/>
      <c r="P2184" s="19"/>
    </row>
    <row r="2185" spans="14:16" ht="13.5">
      <c r="N2185" s="19"/>
      <c r="O2185" s="19"/>
      <c r="P2185" s="19"/>
    </row>
    <row r="2186" spans="14:16" ht="13.5">
      <c r="N2186" s="19"/>
      <c r="O2186" s="19"/>
      <c r="P2186" s="19"/>
    </row>
    <row r="2187" spans="14:16" ht="13.5">
      <c r="N2187" s="19"/>
      <c r="O2187" s="19"/>
      <c r="P2187" s="19"/>
    </row>
    <row r="2188" spans="14:16" ht="13.5">
      <c r="N2188" s="19"/>
      <c r="O2188" s="19"/>
      <c r="P2188" s="19"/>
    </row>
    <row r="2189" spans="14:16" ht="13.5">
      <c r="N2189" s="19"/>
      <c r="O2189" s="19"/>
      <c r="P2189" s="19"/>
    </row>
    <row r="2190" spans="14:16" ht="13.5">
      <c r="N2190" s="19"/>
      <c r="O2190" s="19"/>
      <c r="P2190" s="19"/>
    </row>
    <row r="2191" spans="14:16" ht="13.5">
      <c r="N2191" s="19"/>
      <c r="O2191" s="19"/>
      <c r="P2191" s="19"/>
    </row>
    <row r="2192" spans="14:16" ht="13.5">
      <c r="N2192" s="19"/>
      <c r="O2192" s="19"/>
      <c r="P2192" s="19"/>
    </row>
    <row r="2193" spans="14:16" ht="13.5">
      <c r="N2193" s="19"/>
      <c r="O2193" s="19"/>
      <c r="P2193" s="19"/>
    </row>
    <row r="2194" spans="14:16" ht="13.5">
      <c r="N2194" s="19"/>
      <c r="O2194" s="19"/>
      <c r="P2194" s="19"/>
    </row>
    <row r="2195" spans="14:16" ht="13.5">
      <c r="N2195" s="19"/>
      <c r="O2195" s="19"/>
      <c r="P2195" s="19"/>
    </row>
    <row r="2196" spans="14:16" ht="13.5">
      <c r="N2196" s="19"/>
      <c r="O2196" s="19"/>
      <c r="P2196" s="19"/>
    </row>
    <row r="2197" spans="14:16" ht="13.5">
      <c r="N2197" s="19"/>
      <c r="O2197" s="19"/>
      <c r="P2197" s="19"/>
    </row>
    <row r="2198" spans="14:16" ht="13.5">
      <c r="N2198" s="19"/>
      <c r="O2198" s="19"/>
      <c r="P2198" s="19"/>
    </row>
    <row r="2199" spans="14:16" ht="13.5">
      <c r="N2199" s="19"/>
      <c r="O2199" s="19"/>
      <c r="P2199" s="19"/>
    </row>
    <row r="2200" spans="14:16" ht="13.5">
      <c r="N2200" s="19"/>
      <c r="O2200" s="19"/>
      <c r="P2200" s="19"/>
    </row>
    <row r="2201" spans="14:16" ht="13.5">
      <c r="N2201" s="19"/>
      <c r="O2201" s="19"/>
      <c r="P2201" s="19"/>
    </row>
    <row r="2202" spans="14:16" ht="13.5">
      <c r="N2202" s="19"/>
      <c r="O2202" s="19"/>
      <c r="P2202" s="19"/>
    </row>
    <row r="2203" spans="14:16" ht="13.5">
      <c r="N2203" s="19"/>
      <c r="O2203" s="19"/>
      <c r="P2203" s="19"/>
    </row>
    <row r="2204" spans="14:16" ht="13.5">
      <c r="N2204" s="19"/>
      <c r="O2204" s="19"/>
      <c r="P2204" s="19"/>
    </row>
    <row r="2205" spans="14:16" ht="13.5">
      <c r="N2205" s="19"/>
      <c r="O2205" s="19"/>
      <c r="P2205" s="19"/>
    </row>
    <row r="2206" spans="14:16" ht="13.5">
      <c r="N2206" s="19"/>
      <c r="O2206" s="19"/>
      <c r="P2206" s="19"/>
    </row>
    <row r="2207" spans="14:16" ht="13.5">
      <c r="N2207" s="19"/>
      <c r="O2207" s="19"/>
      <c r="P2207" s="19"/>
    </row>
    <row r="2208" spans="14:16" ht="13.5">
      <c r="N2208" s="19"/>
      <c r="O2208" s="19"/>
      <c r="P2208" s="19"/>
    </row>
    <row r="2209" spans="14:16" ht="13.5">
      <c r="N2209" s="19"/>
      <c r="O2209" s="19"/>
      <c r="P2209" s="19"/>
    </row>
    <row r="2210" spans="14:16" ht="13.5">
      <c r="N2210" s="19"/>
      <c r="O2210" s="19"/>
      <c r="P2210" s="19"/>
    </row>
    <row r="2211" spans="14:16" ht="13.5">
      <c r="N2211" s="19"/>
      <c r="O2211" s="19"/>
      <c r="P2211" s="19"/>
    </row>
    <row r="2212" spans="14:16" ht="13.5">
      <c r="N2212" s="19"/>
      <c r="O2212" s="19"/>
      <c r="P2212" s="19"/>
    </row>
    <row r="2213" spans="14:16" ht="13.5">
      <c r="N2213" s="19"/>
      <c r="O2213" s="19"/>
      <c r="P2213" s="19"/>
    </row>
    <row r="2214" spans="14:16" ht="13.5">
      <c r="N2214" s="19"/>
      <c r="O2214" s="19"/>
      <c r="P2214" s="19"/>
    </row>
    <row r="2215" spans="14:16" ht="13.5">
      <c r="N2215" s="19"/>
      <c r="O2215" s="19"/>
      <c r="P2215" s="19"/>
    </row>
    <row r="2216" spans="14:16" ht="13.5">
      <c r="N2216" s="19"/>
      <c r="O2216" s="19"/>
      <c r="P2216" s="19"/>
    </row>
    <row r="2217" spans="14:16" ht="13.5">
      <c r="N2217" s="19"/>
      <c r="O2217" s="19"/>
      <c r="P2217" s="19"/>
    </row>
    <row r="2218" spans="14:16" ht="13.5">
      <c r="N2218" s="19"/>
      <c r="O2218" s="19"/>
      <c r="P2218" s="19"/>
    </row>
    <row r="2219" spans="14:16" ht="13.5">
      <c r="N2219" s="19"/>
      <c r="O2219" s="19"/>
      <c r="P2219" s="19"/>
    </row>
    <row r="2220" spans="14:16" ht="13.5">
      <c r="N2220" s="19"/>
      <c r="O2220" s="19"/>
      <c r="P2220" s="19"/>
    </row>
    <row r="2221" spans="14:16" ht="13.5">
      <c r="N2221" s="19"/>
      <c r="O2221" s="19"/>
      <c r="P2221" s="19"/>
    </row>
    <row r="2222" spans="14:16" ht="13.5">
      <c r="N2222" s="19"/>
      <c r="O2222" s="19"/>
      <c r="P2222" s="19"/>
    </row>
    <row r="2223" spans="14:16" ht="13.5">
      <c r="N2223" s="19"/>
      <c r="O2223" s="19"/>
      <c r="P2223" s="19"/>
    </row>
    <row r="2224" spans="14:16" ht="13.5">
      <c r="N2224" s="19"/>
      <c r="O2224" s="19"/>
      <c r="P2224" s="19"/>
    </row>
    <row r="2225" spans="14:16" ht="13.5">
      <c r="N2225" s="19"/>
      <c r="O2225" s="19"/>
      <c r="P2225" s="19"/>
    </row>
    <row r="2226" spans="14:16" ht="13.5">
      <c r="N2226" s="19"/>
      <c r="O2226" s="19"/>
      <c r="P2226" s="19"/>
    </row>
    <row r="2227" spans="14:16" ht="13.5">
      <c r="N2227" s="19"/>
      <c r="O2227" s="19"/>
      <c r="P2227" s="19"/>
    </row>
    <row r="2228" spans="14:16" ht="13.5">
      <c r="N2228" s="19"/>
      <c r="O2228" s="19"/>
      <c r="P2228" s="19"/>
    </row>
    <row r="2229" spans="14:16" ht="13.5">
      <c r="N2229" s="19"/>
      <c r="O2229" s="19"/>
      <c r="P2229" s="19"/>
    </row>
    <row r="2230" spans="14:16" ht="13.5">
      <c r="N2230" s="19"/>
      <c r="O2230" s="19"/>
      <c r="P2230" s="19"/>
    </row>
    <row r="2231" spans="14:16" ht="13.5">
      <c r="N2231" s="19"/>
      <c r="O2231" s="19"/>
      <c r="P2231" s="19"/>
    </row>
    <row r="2232" spans="14:16" ht="13.5">
      <c r="N2232" s="19"/>
      <c r="O2232" s="19"/>
      <c r="P2232" s="19"/>
    </row>
    <row r="2233" spans="14:16" ht="13.5">
      <c r="N2233" s="19"/>
      <c r="O2233" s="19"/>
      <c r="P2233" s="19"/>
    </row>
    <row r="2234" spans="14:16" ht="13.5">
      <c r="N2234" s="19"/>
      <c r="O2234" s="19"/>
      <c r="P2234" s="19"/>
    </row>
    <row r="2235" spans="14:16" ht="13.5">
      <c r="N2235" s="19"/>
      <c r="O2235" s="19"/>
      <c r="P2235" s="19"/>
    </row>
    <row r="2236" spans="14:16" ht="13.5">
      <c r="N2236" s="19"/>
      <c r="O2236" s="19"/>
      <c r="P2236" s="19"/>
    </row>
    <row r="2237" spans="14:16" ht="13.5">
      <c r="N2237" s="19"/>
      <c r="O2237" s="19"/>
      <c r="P2237" s="19"/>
    </row>
    <row r="2238" spans="14:16" ht="13.5">
      <c r="N2238" s="19"/>
      <c r="O2238" s="19"/>
      <c r="P2238" s="19"/>
    </row>
    <row r="2239" spans="14:16" ht="13.5">
      <c r="N2239" s="19"/>
      <c r="O2239" s="19"/>
      <c r="P2239" s="19"/>
    </row>
    <row r="2240" spans="14:16" ht="13.5">
      <c r="N2240" s="19"/>
      <c r="O2240" s="19"/>
      <c r="P2240" s="19"/>
    </row>
    <row r="2241" spans="14:16" ht="13.5">
      <c r="N2241" s="19"/>
      <c r="O2241" s="19"/>
      <c r="P2241" s="19"/>
    </row>
    <row r="2242" spans="14:16" ht="13.5">
      <c r="N2242" s="19"/>
      <c r="O2242" s="19"/>
      <c r="P2242" s="19"/>
    </row>
    <row r="2243" spans="14:16" ht="13.5">
      <c r="N2243" s="19"/>
      <c r="O2243" s="19"/>
      <c r="P2243" s="19"/>
    </row>
    <row r="2244" spans="14:16" ht="13.5">
      <c r="N2244" s="19"/>
      <c r="O2244" s="19"/>
      <c r="P2244" s="19"/>
    </row>
    <row r="2245" spans="14:16" ht="13.5">
      <c r="N2245" s="19"/>
      <c r="O2245" s="19"/>
      <c r="P2245" s="19"/>
    </row>
    <row r="2246" spans="14:16" ht="13.5">
      <c r="N2246" s="19"/>
      <c r="O2246" s="19"/>
      <c r="P2246" s="19"/>
    </row>
    <row r="2247" spans="14:16" ht="13.5">
      <c r="N2247" s="19"/>
      <c r="O2247" s="19"/>
      <c r="P2247" s="19"/>
    </row>
    <row r="2248" spans="14:16" ht="13.5">
      <c r="N2248" s="19"/>
      <c r="O2248" s="19"/>
      <c r="P2248" s="19"/>
    </row>
    <row r="2249" spans="14:16" ht="13.5">
      <c r="N2249" s="19"/>
      <c r="O2249" s="19"/>
      <c r="P2249" s="19"/>
    </row>
    <row r="2250" spans="14:16" ht="13.5">
      <c r="N2250" s="19"/>
      <c r="O2250" s="19"/>
      <c r="P2250" s="19"/>
    </row>
    <row r="2251" spans="14:16" ht="13.5">
      <c r="N2251" s="19"/>
      <c r="O2251" s="19"/>
      <c r="P2251" s="19"/>
    </row>
    <row r="2252" spans="14:16" ht="13.5">
      <c r="N2252" s="19"/>
      <c r="O2252" s="19"/>
      <c r="P2252" s="19"/>
    </row>
    <row r="2253" spans="14:16" ht="13.5">
      <c r="N2253" s="19"/>
      <c r="O2253" s="19"/>
      <c r="P2253" s="19"/>
    </row>
    <row r="2254" spans="14:16" ht="13.5">
      <c r="N2254" s="19"/>
      <c r="O2254" s="19"/>
      <c r="P2254" s="19"/>
    </row>
    <row r="2255" spans="14:16" ht="13.5">
      <c r="N2255" s="19"/>
      <c r="O2255" s="19"/>
      <c r="P2255" s="19"/>
    </row>
    <row r="2256" spans="14:16" ht="13.5">
      <c r="N2256" s="19"/>
      <c r="O2256" s="19"/>
      <c r="P2256" s="19"/>
    </row>
    <row r="2257" spans="14:16" ht="13.5">
      <c r="N2257" s="19"/>
      <c r="O2257" s="19"/>
      <c r="P2257" s="19"/>
    </row>
    <row r="2258" spans="14:16" ht="13.5">
      <c r="N2258" s="19"/>
      <c r="O2258" s="19"/>
      <c r="P2258" s="19"/>
    </row>
    <row r="2259" spans="14:16" ht="13.5">
      <c r="N2259" s="19"/>
      <c r="O2259" s="19"/>
      <c r="P2259" s="19"/>
    </row>
    <row r="2260" spans="14:16" ht="13.5">
      <c r="N2260" s="19"/>
      <c r="O2260" s="19"/>
      <c r="P2260" s="19"/>
    </row>
    <row r="2261" spans="14:16" ht="13.5">
      <c r="N2261" s="19"/>
      <c r="O2261" s="19"/>
      <c r="P2261" s="19"/>
    </row>
    <row r="2262" spans="14:16" ht="13.5">
      <c r="N2262" s="19"/>
      <c r="O2262" s="19"/>
      <c r="P2262" s="19"/>
    </row>
    <row r="2263" spans="14:16" ht="13.5">
      <c r="N2263" s="19"/>
      <c r="O2263" s="19"/>
      <c r="P2263" s="19"/>
    </row>
    <row r="2264" spans="14:16" ht="13.5">
      <c r="N2264" s="19"/>
      <c r="O2264" s="19"/>
      <c r="P2264" s="19"/>
    </row>
    <row r="2265" spans="14:16" ht="13.5">
      <c r="N2265" s="19"/>
      <c r="O2265" s="19"/>
      <c r="P2265" s="19"/>
    </row>
    <row r="2266" spans="14:16" ht="13.5">
      <c r="N2266" s="19"/>
      <c r="O2266" s="19"/>
      <c r="P2266" s="19"/>
    </row>
    <row r="2267" spans="14:16" ht="13.5">
      <c r="N2267" s="19"/>
      <c r="O2267" s="19"/>
      <c r="P2267" s="19"/>
    </row>
    <row r="2268" spans="14:16" ht="13.5">
      <c r="N2268" s="19"/>
      <c r="O2268" s="19"/>
      <c r="P2268" s="19"/>
    </row>
    <row r="2269" spans="14:16" ht="13.5">
      <c r="N2269" s="19"/>
      <c r="O2269" s="19"/>
      <c r="P2269" s="19"/>
    </row>
    <row r="2270" spans="14:16" ht="13.5">
      <c r="N2270" s="19"/>
      <c r="O2270" s="19"/>
      <c r="P2270" s="19"/>
    </row>
    <row r="2271" spans="14:16" ht="13.5">
      <c r="N2271" s="19"/>
      <c r="O2271" s="19"/>
      <c r="P2271" s="19"/>
    </row>
    <row r="2272" spans="14:16" ht="13.5">
      <c r="N2272" s="19"/>
      <c r="O2272" s="19"/>
      <c r="P2272" s="19"/>
    </row>
    <row r="2273" spans="14:16" ht="13.5">
      <c r="N2273" s="19"/>
      <c r="O2273" s="19"/>
      <c r="P2273" s="19"/>
    </row>
    <row r="2274" spans="14:16" ht="13.5">
      <c r="N2274" s="19"/>
      <c r="O2274" s="19"/>
      <c r="P2274" s="19"/>
    </row>
    <row r="2275" spans="14:16" ht="13.5">
      <c r="N2275" s="19"/>
      <c r="O2275" s="19"/>
      <c r="P2275" s="19"/>
    </row>
    <row r="2276" spans="14:16" ht="13.5">
      <c r="N2276" s="19"/>
      <c r="O2276" s="19"/>
      <c r="P2276" s="19"/>
    </row>
    <row r="2277" spans="14:16" ht="13.5">
      <c r="N2277" s="19"/>
      <c r="O2277" s="19"/>
      <c r="P2277" s="19"/>
    </row>
    <row r="2278" spans="14:16" ht="13.5">
      <c r="N2278" s="19"/>
      <c r="O2278" s="19"/>
      <c r="P2278" s="19"/>
    </row>
    <row r="2279" spans="14:16" ht="13.5">
      <c r="N2279" s="19"/>
      <c r="O2279" s="19"/>
      <c r="P2279" s="19"/>
    </row>
    <row r="2280" spans="14:16" ht="13.5">
      <c r="N2280" s="19"/>
      <c r="O2280" s="19"/>
      <c r="P2280" s="19"/>
    </row>
    <row r="2281" spans="14:16" ht="13.5">
      <c r="N2281" s="19"/>
      <c r="O2281" s="19"/>
      <c r="P2281" s="19"/>
    </row>
    <row r="2282" spans="14:16" ht="13.5">
      <c r="N2282" s="19"/>
      <c r="O2282" s="19"/>
      <c r="P2282" s="19"/>
    </row>
    <row r="2283" spans="14:16" ht="13.5">
      <c r="N2283" s="19"/>
      <c r="O2283" s="19"/>
      <c r="P2283" s="19"/>
    </row>
    <row r="2284" spans="14:16" ht="13.5">
      <c r="N2284" s="19"/>
      <c r="O2284" s="19"/>
      <c r="P2284" s="19"/>
    </row>
    <row r="2285" spans="14:16" ht="13.5">
      <c r="N2285" s="19"/>
      <c r="O2285" s="19"/>
      <c r="P2285" s="19"/>
    </row>
    <row r="2286" spans="14:16" ht="13.5">
      <c r="N2286" s="19"/>
      <c r="O2286" s="19"/>
      <c r="P2286" s="19"/>
    </row>
    <row r="2287" spans="14:16" ht="13.5">
      <c r="N2287" s="19"/>
      <c r="O2287" s="19"/>
      <c r="P2287" s="19"/>
    </row>
    <row r="2288" spans="14:16" ht="13.5">
      <c r="N2288" s="19"/>
      <c r="O2288" s="19"/>
      <c r="P2288" s="19"/>
    </row>
    <row r="2289" spans="14:16" ht="13.5">
      <c r="N2289" s="19"/>
      <c r="O2289" s="19"/>
      <c r="P2289" s="19"/>
    </row>
    <row r="2290" spans="14:16" ht="13.5">
      <c r="N2290" s="19"/>
      <c r="O2290" s="19"/>
      <c r="P2290" s="19"/>
    </row>
    <row r="2291" spans="14:16" ht="13.5">
      <c r="N2291" s="19"/>
      <c r="O2291" s="19"/>
      <c r="P2291" s="19"/>
    </row>
    <row r="2292" spans="14:16" ht="13.5">
      <c r="N2292" s="19"/>
      <c r="O2292" s="19"/>
      <c r="P2292" s="19"/>
    </row>
    <row r="2293" spans="14:16" ht="13.5">
      <c r="N2293" s="19"/>
      <c r="O2293" s="19"/>
      <c r="P2293" s="19"/>
    </row>
    <row r="2294" spans="14:16" ht="13.5">
      <c r="N2294" s="19"/>
      <c r="O2294" s="19"/>
      <c r="P2294" s="19"/>
    </row>
    <row r="2295" spans="14:16" ht="13.5">
      <c r="N2295" s="19"/>
      <c r="O2295" s="19"/>
      <c r="P2295" s="19"/>
    </row>
    <row r="2296" spans="14:16" ht="13.5">
      <c r="N2296" s="19"/>
      <c r="O2296" s="19"/>
      <c r="P2296" s="19"/>
    </row>
    <row r="2297" spans="14:16" ht="13.5">
      <c r="N2297" s="19"/>
      <c r="O2297" s="19"/>
      <c r="P2297" s="19"/>
    </row>
    <row r="2298" spans="14:16" ht="13.5">
      <c r="N2298" s="19"/>
      <c r="O2298" s="19"/>
      <c r="P2298" s="19"/>
    </row>
    <row r="2299" spans="14:16" ht="13.5">
      <c r="N2299" s="19"/>
      <c r="O2299" s="19"/>
      <c r="P2299" s="19"/>
    </row>
    <row r="2300" spans="14:16" ht="13.5">
      <c r="N2300" s="19"/>
      <c r="O2300" s="19"/>
      <c r="P2300" s="19"/>
    </row>
    <row r="2301" spans="14:16" ht="13.5">
      <c r="N2301" s="19"/>
      <c r="O2301" s="19"/>
      <c r="P2301" s="19"/>
    </row>
    <row r="2302" spans="14:16" ht="13.5">
      <c r="N2302" s="19"/>
      <c r="O2302" s="19"/>
      <c r="P2302" s="19"/>
    </row>
    <row r="2303" spans="14:16" ht="13.5">
      <c r="N2303" s="19"/>
      <c r="O2303" s="19"/>
      <c r="P2303" s="19"/>
    </row>
    <row r="2304" spans="14:16" ht="13.5">
      <c r="N2304" s="19"/>
      <c r="O2304" s="19"/>
      <c r="P2304" s="19"/>
    </row>
    <row r="2305" spans="14:16" ht="13.5">
      <c r="N2305" s="19"/>
      <c r="O2305" s="19"/>
      <c r="P2305" s="19"/>
    </row>
    <row r="2306" spans="14:16" ht="13.5">
      <c r="N2306" s="19"/>
      <c r="O2306" s="19"/>
      <c r="P2306" s="19"/>
    </row>
    <row r="2307" spans="14:16" ht="13.5">
      <c r="N2307" s="19"/>
      <c r="O2307" s="19"/>
      <c r="P2307" s="19"/>
    </row>
    <row r="2308" spans="14:16" ht="13.5">
      <c r="N2308" s="19"/>
      <c r="O2308" s="19"/>
      <c r="P2308" s="19"/>
    </row>
    <row r="2309" spans="14:16" ht="13.5">
      <c r="N2309" s="19"/>
      <c r="O2309" s="19"/>
      <c r="P2309" s="19"/>
    </row>
    <row r="2310" spans="14:16" ht="13.5">
      <c r="N2310" s="19"/>
      <c r="O2310" s="19"/>
      <c r="P2310" s="19"/>
    </row>
    <row r="2311" spans="14:16" ht="13.5">
      <c r="N2311" s="19"/>
      <c r="O2311" s="19"/>
      <c r="P2311" s="19"/>
    </row>
    <row r="2312" spans="14:16" ht="13.5">
      <c r="N2312" s="19"/>
      <c r="O2312" s="19"/>
      <c r="P2312" s="19"/>
    </row>
    <row r="2313" spans="14:16" ht="13.5">
      <c r="N2313" s="19"/>
      <c r="O2313" s="19"/>
      <c r="P2313" s="19"/>
    </row>
    <row r="2314" spans="14:16" ht="13.5">
      <c r="N2314" s="19"/>
      <c r="O2314" s="19"/>
      <c r="P2314" s="19"/>
    </row>
    <row r="2315" spans="14:16" ht="13.5">
      <c r="N2315" s="19"/>
      <c r="O2315" s="19"/>
      <c r="P2315" s="19"/>
    </row>
    <row r="2316" spans="14:16" ht="13.5">
      <c r="N2316" s="19"/>
      <c r="O2316" s="19"/>
      <c r="P2316" s="19"/>
    </row>
    <row r="2317" spans="14:16" ht="13.5">
      <c r="N2317" s="19"/>
      <c r="O2317" s="19"/>
      <c r="P2317" s="19"/>
    </row>
    <row r="2318" spans="14:16" ht="13.5">
      <c r="N2318" s="19"/>
      <c r="O2318" s="19"/>
      <c r="P2318" s="19"/>
    </row>
    <row r="2319" spans="14:16" ht="13.5">
      <c r="N2319" s="19"/>
      <c r="O2319" s="19"/>
      <c r="P2319" s="19"/>
    </row>
    <row r="2320" spans="14:16" ht="13.5">
      <c r="N2320" s="19"/>
      <c r="O2320" s="19"/>
      <c r="P2320" s="19"/>
    </row>
    <row r="2321" spans="14:16" ht="13.5">
      <c r="N2321" s="19"/>
      <c r="O2321" s="19"/>
      <c r="P2321" s="19"/>
    </row>
    <row r="2322" spans="14:16" ht="13.5">
      <c r="N2322" s="19"/>
      <c r="O2322" s="19"/>
      <c r="P2322" s="19"/>
    </row>
    <row r="2323" spans="14:16" ht="13.5">
      <c r="N2323" s="19"/>
      <c r="O2323" s="19"/>
      <c r="P2323" s="19"/>
    </row>
    <row r="2324" spans="14:16" ht="13.5">
      <c r="N2324" s="19"/>
      <c r="O2324" s="19"/>
      <c r="P2324" s="19"/>
    </row>
    <row r="2325" spans="14:16" ht="13.5">
      <c r="N2325" s="19"/>
      <c r="O2325" s="19"/>
      <c r="P2325" s="19"/>
    </row>
    <row r="2326" spans="14:16" ht="13.5">
      <c r="N2326" s="19"/>
      <c r="O2326" s="19"/>
      <c r="P2326" s="19"/>
    </row>
    <row r="2327" spans="14:16" ht="13.5">
      <c r="N2327" s="19"/>
      <c r="O2327" s="19"/>
      <c r="P2327" s="19"/>
    </row>
    <row r="2328" spans="14:16" ht="13.5">
      <c r="N2328" s="19"/>
      <c r="O2328" s="19"/>
      <c r="P2328" s="19"/>
    </row>
    <row r="2329" spans="14:16" ht="13.5">
      <c r="N2329" s="19"/>
      <c r="O2329" s="19"/>
      <c r="P2329" s="19"/>
    </row>
    <row r="2330" spans="14:16" ht="13.5">
      <c r="N2330" s="19"/>
      <c r="O2330" s="19"/>
      <c r="P2330" s="19"/>
    </row>
    <row r="2331" spans="14:16" ht="13.5">
      <c r="N2331" s="19"/>
      <c r="O2331" s="19"/>
      <c r="P2331" s="19"/>
    </row>
    <row r="2332" spans="14:16" ht="13.5">
      <c r="N2332" s="19"/>
      <c r="O2332" s="19"/>
      <c r="P2332" s="19"/>
    </row>
    <row r="2333" spans="14:16" ht="13.5">
      <c r="N2333" s="19"/>
      <c r="O2333" s="19"/>
      <c r="P2333" s="19"/>
    </row>
    <row r="2334" spans="14:16" ht="13.5">
      <c r="N2334" s="19"/>
      <c r="O2334" s="19"/>
      <c r="P2334" s="19"/>
    </row>
    <row r="2335" spans="14:16" ht="13.5">
      <c r="N2335" s="19"/>
      <c r="O2335" s="19"/>
      <c r="P2335" s="19"/>
    </row>
    <row r="2336" spans="14:16" ht="13.5">
      <c r="N2336" s="19"/>
      <c r="O2336" s="19"/>
      <c r="P2336" s="19"/>
    </row>
    <row r="2337" spans="14:16" ht="13.5">
      <c r="N2337" s="19"/>
      <c r="O2337" s="19"/>
      <c r="P2337" s="19"/>
    </row>
    <row r="2338" spans="14:16" ht="13.5">
      <c r="N2338" s="19"/>
      <c r="O2338" s="19"/>
      <c r="P2338" s="19"/>
    </row>
    <row r="2339" spans="14:16" ht="13.5">
      <c r="N2339" s="19"/>
      <c r="O2339" s="19"/>
      <c r="P2339" s="19"/>
    </row>
    <row r="2340" spans="14:16" ht="13.5">
      <c r="N2340" s="19"/>
      <c r="O2340" s="19"/>
      <c r="P2340" s="19"/>
    </row>
    <row r="2341" spans="14:16" ht="13.5">
      <c r="N2341" s="19"/>
      <c r="O2341" s="19"/>
      <c r="P2341" s="19"/>
    </row>
    <row r="2342" spans="14:16" ht="13.5">
      <c r="N2342" s="19"/>
      <c r="O2342" s="19"/>
      <c r="P2342" s="19"/>
    </row>
    <row r="2343" spans="14:16" ht="13.5">
      <c r="N2343" s="19"/>
      <c r="O2343" s="19"/>
      <c r="P2343" s="19"/>
    </row>
    <row r="2344" spans="14:16" ht="13.5">
      <c r="N2344" s="19"/>
      <c r="O2344" s="19"/>
      <c r="P2344" s="19"/>
    </row>
    <row r="2345" spans="14:16" ht="13.5">
      <c r="N2345" s="19"/>
      <c r="O2345" s="19"/>
      <c r="P2345" s="19"/>
    </row>
    <row r="2346" spans="14:16" ht="13.5">
      <c r="N2346" s="19"/>
      <c r="O2346" s="19"/>
      <c r="P2346" s="19"/>
    </row>
    <row r="2347" spans="14:16" ht="13.5">
      <c r="N2347" s="19"/>
      <c r="O2347" s="19"/>
      <c r="P2347" s="19"/>
    </row>
    <row r="2348" spans="14:16" ht="13.5">
      <c r="N2348" s="19"/>
      <c r="O2348" s="19"/>
      <c r="P2348" s="19"/>
    </row>
    <row r="2349" spans="14:16" ht="13.5">
      <c r="N2349" s="19"/>
      <c r="O2349" s="19"/>
      <c r="P2349" s="19"/>
    </row>
    <row r="2350" spans="14:16" ht="13.5">
      <c r="N2350" s="19"/>
      <c r="O2350" s="19"/>
      <c r="P2350" s="19"/>
    </row>
    <row r="2351" spans="14:16" ht="13.5">
      <c r="N2351" s="19"/>
      <c r="O2351" s="19"/>
      <c r="P2351" s="19"/>
    </row>
    <row r="2352" spans="14:16" ht="13.5">
      <c r="N2352" s="19"/>
      <c r="O2352" s="19"/>
      <c r="P2352" s="19"/>
    </row>
    <row r="2353" spans="14:16" ht="13.5">
      <c r="N2353" s="19"/>
      <c r="O2353" s="19"/>
      <c r="P2353" s="19"/>
    </row>
    <row r="2354" spans="14:16" ht="13.5">
      <c r="N2354" s="19"/>
      <c r="O2354" s="19"/>
      <c r="P2354" s="19"/>
    </row>
    <row r="2355" spans="14:16" ht="13.5">
      <c r="N2355" s="19"/>
      <c r="O2355" s="19"/>
      <c r="P2355" s="19"/>
    </row>
    <row r="2356" spans="14:16" ht="13.5">
      <c r="N2356" s="19"/>
      <c r="O2356" s="19"/>
      <c r="P2356" s="19"/>
    </row>
    <row r="2357" spans="14:16" ht="13.5">
      <c r="N2357" s="19"/>
      <c r="O2357" s="19"/>
      <c r="P2357" s="19"/>
    </row>
    <row r="2358" spans="14:16" ht="13.5">
      <c r="N2358" s="19"/>
      <c r="O2358" s="19"/>
      <c r="P2358" s="19"/>
    </row>
    <row r="2359" spans="14:16" ht="13.5">
      <c r="N2359" s="19"/>
      <c r="O2359" s="19"/>
      <c r="P2359" s="19"/>
    </row>
    <row r="2360" spans="14:16" ht="13.5">
      <c r="N2360" s="19"/>
      <c r="O2360" s="19"/>
      <c r="P2360" s="19"/>
    </row>
    <row r="2361" spans="14:16" ht="13.5">
      <c r="N2361" s="19"/>
      <c r="O2361" s="19"/>
      <c r="P2361" s="19"/>
    </row>
    <row r="2362" spans="14:16" ht="13.5">
      <c r="N2362" s="19"/>
      <c r="O2362" s="19"/>
      <c r="P2362" s="19"/>
    </row>
    <row r="2363" spans="14:16" ht="13.5">
      <c r="N2363" s="19"/>
      <c r="O2363" s="19"/>
      <c r="P2363" s="19"/>
    </row>
    <row r="2364" spans="14:16" ht="13.5">
      <c r="N2364" s="19"/>
      <c r="O2364" s="19"/>
      <c r="P2364" s="19"/>
    </row>
    <row r="2365" spans="14:16" ht="13.5">
      <c r="N2365" s="19"/>
      <c r="O2365" s="19"/>
      <c r="P2365" s="19"/>
    </row>
    <row r="2366" spans="14:16" ht="13.5">
      <c r="N2366" s="19"/>
      <c r="O2366" s="19"/>
      <c r="P2366" s="19"/>
    </row>
    <row r="2367" spans="14:16" ht="13.5">
      <c r="N2367" s="19"/>
      <c r="O2367" s="19"/>
      <c r="P2367" s="19"/>
    </row>
    <row r="2368" spans="14:16" ht="13.5">
      <c r="N2368" s="19"/>
      <c r="O2368" s="19"/>
      <c r="P2368" s="19"/>
    </row>
    <row r="2369" spans="14:16" ht="13.5">
      <c r="N2369" s="19"/>
      <c r="O2369" s="19"/>
      <c r="P2369" s="19"/>
    </row>
    <row r="2370" spans="14:16" ht="13.5">
      <c r="N2370" s="19"/>
      <c r="O2370" s="19"/>
      <c r="P2370" s="19"/>
    </row>
    <row r="2371" spans="14:16" ht="13.5">
      <c r="N2371" s="19"/>
      <c r="O2371" s="19"/>
      <c r="P2371" s="19"/>
    </row>
    <row r="2372" spans="14:16" ht="13.5">
      <c r="N2372" s="19"/>
      <c r="O2372" s="19"/>
      <c r="P2372" s="19"/>
    </row>
    <row r="2373" spans="14:16" ht="13.5">
      <c r="N2373" s="19"/>
      <c r="O2373" s="19"/>
      <c r="P2373" s="19"/>
    </row>
    <row r="2374" spans="14:16" ht="13.5">
      <c r="N2374" s="19"/>
      <c r="O2374" s="19"/>
      <c r="P2374" s="19"/>
    </row>
    <row r="2375" spans="14:16" ht="13.5">
      <c r="N2375" s="19"/>
      <c r="O2375" s="19"/>
      <c r="P2375" s="19"/>
    </row>
    <row r="2376" spans="14:16" ht="13.5">
      <c r="N2376" s="19"/>
      <c r="O2376" s="19"/>
      <c r="P2376" s="19"/>
    </row>
    <row r="2377" spans="14:16" ht="13.5">
      <c r="N2377" s="19"/>
      <c r="O2377" s="19"/>
      <c r="P2377" s="19"/>
    </row>
    <row r="2378" spans="14:16" ht="13.5">
      <c r="N2378" s="19"/>
      <c r="O2378" s="19"/>
      <c r="P2378" s="19"/>
    </row>
    <row r="2379" spans="14:16" ht="13.5">
      <c r="N2379" s="19"/>
      <c r="O2379" s="19"/>
      <c r="P2379" s="19"/>
    </row>
    <row r="2380" spans="14:16" ht="13.5">
      <c r="N2380" s="19"/>
      <c r="O2380" s="19"/>
      <c r="P2380" s="19"/>
    </row>
    <row r="2381" spans="14:16" ht="13.5">
      <c r="N2381" s="19"/>
      <c r="O2381" s="19"/>
      <c r="P2381" s="19"/>
    </row>
    <row r="2382" spans="14:16" ht="13.5">
      <c r="N2382" s="19"/>
      <c r="O2382" s="19"/>
      <c r="P2382" s="19"/>
    </row>
    <row r="2383" spans="14:16" ht="13.5">
      <c r="N2383" s="19"/>
      <c r="O2383" s="19"/>
      <c r="P2383" s="19"/>
    </row>
    <row r="2384" spans="14:16" ht="13.5">
      <c r="N2384" s="19"/>
      <c r="O2384" s="19"/>
      <c r="P2384" s="19"/>
    </row>
    <row r="2385" spans="14:16" ht="13.5">
      <c r="N2385" s="19"/>
      <c r="O2385" s="19"/>
      <c r="P2385" s="19"/>
    </row>
    <row r="2386" spans="14:16" ht="13.5">
      <c r="N2386" s="19"/>
      <c r="O2386" s="19"/>
      <c r="P2386" s="19"/>
    </row>
    <row r="2387" spans="14:16" ht="13.5">
      <c r="N2387" s="19"/>
      <c r="O2387" s="19"/>
      <c r="P2387" s="19"/>
    </row>
    <row r="2388" spans="14:16" ht="13.5">
      <c r="N2388" s="19"/>
      <c r="O2388" s="19"/>
      <c r="P2388" s="19"/>
    </row>
    <row r="2389" spans="14:16" ht="13.5">
      <c r="N2389" s="19"/>
      <c r="O2389" s="19"/>
      <c r="P2389" s="19"/>
    </row>
    <row r="2390" spans="14:16" ht="13.5">
      <c r="N2390" s="19"/>
      <c r="O2390" s="19"/>
      <c r="P2390" s="19"/>
    </row>
    <row r="2391" spans="14:16" ht="13.5">
      <c r="N2391" s="19"/>
      <c r="O2391" s="19"/>
      <c r="P2391" s="19"/>
    </row>
    <row r="2392" spans="14:16" ht="13.5">
      <c r="N2392" s="19"/>
      <c r="O2392" s="19"/>
      <c r="P2392" s="19"/>
    </row>
    <row r="2393" spans="14:16" ht="13.5">
      <c r="N2393" s="19"/>
      <c r="O2393" s="19"/>
      <c r="P2393" s="19"/>
    </row>
    <row r="2394" spans="14:16" ht="13.5">
      <c r="N2394" s="19"/>
      <c r="O2394" s="19"/>
      <c r="P2394" s="19"/>
    </row>
    <row r="2395" spans="14:16" ht="13.5">
      <c r="N2395" s="19"/>
      <c r="O2395" s="19"/>
      <c r="P2395" s="19"/>
    </row>
    <row r="2396" spans="14:16" ht="13.5">
      <c r="N2396" s="19"/>
      <c r="O2396" s="19"/>
      <c r="P2396" s="19"/>
    </row>
    <row r="2397" spans="14:16" ht="13.5">
      <c r="N2397" s="19"/>
      <c r="O2397" s="19"/>
      <c r="P2397" s="19"/>
    </row>
    <row r="2398" spans="14:16" ht="13.5">
      <c r="N2398" s="19"/>
      <c r="O2398" s="19"/>
      <c r="P2398" s="19"/>
    </row>
    <row r="2399" spans="14:16" ht="13.5">
      <c r="N2399" s="19"/>
      <c r="O2399" s="19"/>
      <c r="P2399" s="19"/>
    </row>
    <row r="2400" spans="14:16" ht="13.5">
      <c r="N2400" s="19"/>
      <c r="O2400" s="19"/>
      <c r="P2400" s="19"/>
    </row>
    <row r="2401" spans="14:16" ht="13.5">
      <c r="N2401" s="19"/>
      <c r="O2401" s="19"/>
      <c r="P2401" s="19"/>
    </row>
    <row r="2402" spans="14:16" ht="13.5">
      <c r="N2402" s="19"/>
      <c r="O2402" s="19"/>
      <c r="P2402" s="19"/>
    </row>
    <row r="2403" spans="14:16" ht="13.5">
      <c r="N2403" s="19"/>
      <c r="O2403" s="19"/>
      <c r="P2403" s="19"/>
    </row>
    <row r="2404" spans="14:16" ht="13.5">
      <c r="N2404" s="19"/>
      <c r="O2404" s="19"/>
      <c r="P2404" s="19"/>
    </row>
    <row r="2405" spans="14:16" ht="13.5">
      <c r="N2405" s="19"/>
      <c r="O2405" s="19"/>
      <c r="P2405" s="19"/>
    </row>
    <row r="2406" spans="14:16" ht="13.5">
      <c r="N2406" s="19"/>
      <c r="O2406" s="19"/>
      <c r="P2406" s="19"/>
    </row>
    <row r="2407" spans="14:16" ht="13.5">
      <c r="N2407" s="19"/>
      <c r="O2407" s="19"/>
      <c r="P2407" s="19"/>
    </row>
    <row r="2408" spans="14:16" ht="13.5">
      <c r="N2408" s="19"/>
      <c r="O2408" s="19"/>
      <c r="P2408" s="19"/>
    </row>
    <row r="2409" spans="14:16" ht="13.5">
      <c r="N2409" s="19"/>
      <c r="O2409" s="19"/>
      <c r="P2409" s="19"/>
    </row>
    <row r="2410" spans="14:16" ht="13.5">
      <c r="N2410" s="19"/>
      <c r="O2410" s="19"/>
      <c r="P2410" s="19"/>
    </row>
    <row r="2411" spans="14:16" ht="13.5">
      <c r="N2411" s="19"/>
      <c r="O2411" s="19"/>
      <c r="P2411" s="19"/>
    </row>
    <row r="2412" spans="14:16" ht="13.5">
      <c r="N2412" s="19"/>
      <c r="O2412" s="19"/>
      <c r="P2412" s="19"/>
    </row>
    <row r="2413" spans="14:16" ht="13.5">
      <c r="N2413" s="19"/>
      <c r="O2413" s="19"/>
      <c r="P2413" s="19"/>
    </row>
    <row r="2414" spans="14:16" ht="13.5">
      <c r="N2414" s="19"/>
      <c r="O2414" s="19"/>
      <c r="P2414" s="19"/>
    </row>
    <row r="2415" spans="14:16" ht="13.5">
      <c r="N2415" s="19"/>
      <c r="O2415" s="19"/>
      <c r="P2415" s="19"/>
    </row>
    <row r="2416" spans="14:16" ht="13.5">
      <c r="N2416" s="19"/>
      <c r="O2416" s="19"/>
      <c r="P2416" s="19"/>
    </row>
    <row r="2417" spans="14:16" ht="13.5">
      <c r="N2417" s="19"/>
      <c r="O2417" s="19"/>
      <c r="P2417" s="19"/>
    </row>
    <row r="2418" spans="14:16" ht="13.5">
      <c r="N2418" s="19"/>
      <c r="O2418" s="19"/>
      <c r="P2418" s="19"/>
    </row>
    <row r="2419" spans="14:16" ht="13.5">
      <c r="N2419" s="19"/>
      <c r="O2419" s="19"/>
      <c r="P2419" s="19"/>
    </row>
    <row r="2420" spans="14:16" ht="13.5">
      <c r="N2420" s="19"/>
      <c r="O2420" s="19"/>
      <c r="P2420" s="19"/>
    </row>
    <row r="2421" spans="14:16" ht="13.5">
      <c r="N2421" s="19"/>
      <c r="O2421" s="19"/>
      <c r="P2421" s="19"/>
    </row>
    <row r="2422" spans="14:16" ht="13.5">
      <c r="N2422" s="19"/>
      <c r="O2422" s="19"/>
      <c r="P2422" s="19"/>
    </row>
    <row r="2423" spans="14:16" ht="13.5">
      <c r="N2423" s="19"/>
      <c r="O2423" s="19"/>
      <c r="P2423" s="19"/>
    </row>
    <row r="2424" spans="14:16" ht="13.5">
      <c r="N2424" s="19"/>
      <c r="O2424" s="19"/>
      <c r="P2424" s="19"/>
    </row>
    <row r="2425" spans="14:16" ht="13.5">
      <c r="N2425" s="19"/>
      <c r="O2425" s="19"/>
      <c r="P2425" s="19"/>
    </row>
    <row r="2426" spans="14:16" ht="13.5">
      <c r="N2426" s="19"/>
      <c r="O2426" s="19"/>
      <c r="P2426" s="19"/>
    </row>
    <row r="2427" spans="14:16" ht="13.5">
      <c r="N2427" s="19"/>
      <c r="O2427" s="19"/>
      <c r="P2427" s="19"/>
    </row>
    <row r="2428" spans="14:16" ht="13.5">
      <c r="N2428" s="19"/>
      <c r="O2428" s="19"/>
      <c r="P2428" s="19"/>
    </row>
    <row r="2429" spans="14:16" ht="13.5">
      <c r="N2429" s="19"/>
      <c r="O2429" s="19"/>
      <c r="P2429" s="19"/>
    </row>
    <row r="2430" spans="14:16" ht="13.5">
      <c r="N2430" s="19"/>
      <c r="O2430" s="19"/>
      <c r="P2430" s="19"/>
    </row>
    <row r="2431" spans="14:16" ht="13.5">
      <c r="N2431" s="19"/>
      <c r="O2431" s="19"/>
      <c r="P2431" s="19"/>
    </row>
    <row r="2432" spans="14:16" ht="13.5">
      <c r="N2432" s="19"/>
      <c r="O2432" s="19"/>
      <c r="P2432" s="19"/>
    </row>
    <row r="2433" spans="14:16" ht="13.5">
      <c r="N2433" s="19"/>
      <c r="O2433" s="19"/>
      <c r="P2433" s="19"/>
    </row>
    <row r="2434" spans="14:16" ht="13.5">
      <c r="N2434" s="19"/>
      <c r="O2434" s="19"/>
      <c r="P2434" s="19"/>
    </row>
    <row r="2435" spans="14:16" ht="13.5">
      <c r="N2435" s="19"/>
      <c r="O2435" s="19"/>
      <c r="P2435" s="19"/>
    </row>
    <row r="2436" spans="14:16" ht="13.5">
      <c r="N2436" s="19"/>
      <c r="O2436" s="19"/>
      <c r="P2436" s="19"/>
    </row>
    <row r="2437" spans="14:16" ht="13.5">
      <c r="N2437" s="19"/>
      <c r="O2437" s="19"/>
      <c r="P2437" s="19"/>
    </row>
    <row r="2438" spans="14:16" ht="13.5">
      <c r="N2438" s="19"/>
      <c r="O2438" s="19"/>
      <c r="P2438" s="19"/>
    </row>
    <row r="2439" spans="14:16" ht="13.5">
      <c r="N2439" s="19"/>
      <c r="O2439" s="19"/>
      <c r="P2439" s="19"/>
    </row>
    <row r="2440" spans="14:16" ht="13.5">
      <c r="N2440" s="19"/>
      <c r="O2440" s="19"/>
      <c r="P2440" s="19"/>
    </row>
    <row r="2441" spans="14:16" ht="13.5">
      <c r="N2441" s="19"/>
      <c r="O2441" s="19"/>
      <c r="P2441" s="19"/>
    </row>
    <row r="2442" spans="14:16" ht="13.5">
      <c r="N2442" s="19"/>
      <c r="O2442" s="19"/>
      <c r="P2442" s="19"/>
    </row>
    <row r="2443" spans="14:16" ht="13.5">
      <c r="N2443" s="19"/>
      <c r="O2443" s="19"/>
      <c r="P2443" s="19"/>
    </row>
    <row r="2444" spans="14:16" ht="13.5">
      <c r="N2444" s="19"/>
      <c r="O2444" s="19"/>
      <c r="P2444" s="19"/>
    </row>
    <row r="2445" spans="14:16" ht="13.5">
      <c r="N2445" s="19"/>
      <c r="O2445" s="19"/>
      <c r="P2445" s="19"/>
    </row>
    <row r="2446" spans="14:16" ht="13.5">
      <c r="N2446" s="19"/>
      <c r="O2446" s="19"/>
      <c r="P2446" s="19"/>
    </row>
    <row r="2447" spans="14:16" ht="13.5">
      <c r="N2447" s="19"/>
      <c r="O2447" s="19"/>
      <c r="P2447" s="19"/>
    </row>
    <row r="2448" spans="14:16" ht="13.5">
      <c r="N2448" s="19"/>
      <c r="O2448" s="19"/>
      <c r="P2448" s="19"/>
    </row>
    <row r="2449" spans="14:16" ht="13.5">
      <c r="N2449" s="19"/>
      <c r="O2449" s="19"/>
      <c r="P2449" s="19"/>
    </row>
    <row r="2450" spans="14:16" ht="13.5">
      <c r="N2450" s="19"/>
      <c r="O2450" s="19"/>
      <c r="P2450" s="19"/>
    </row>
    <row r="2451" spans="14:16" ht="13.5">
      <c r="N2451" s="19"/>
      <c r="O2451" s="19"/>
      <c r="P2451" s="19"/>
    </row>
    <row r="2452" spans="14:16" ht="13.5">
      <c r="N2452" s="19"/>
      <c r="O2452" s="19"/>
      <c r="P2452" s="19"/>
    </row>
    <row r="2453" spans="14:16" ht="13.5">
      <c r="N2453" s="19"/>
      <c r="O2453" s="19"/>
      <c r="P2453" s="19"/>
    </row>
    <row r="2454" spans="14:16" ht="13.5">
      <c r="N2454" s="19"/>
      <c r="O2454" s="19"/>
      <c r="P2454" s="19"/>
    </row>
    <row r="2455" spans="14:16" ht="13.5">
      <c r="N2455" s="19"/>
      <c r="O2455" s="19"/>
      <c r="P2455" s="19"/>
    </row>
    <row r="2456" spans="14:16" ht="13.5">
      <c r="N2456" s="19"/>
      <c r="O2456" s="19"/>
      <c r="P2456" s="19"/>
    </row>
    <row r="2457" spans="14:16" ht="13.5">
      <c r="N2457" s="19"/>
      <c r="O2457" s="19"/>
      <c r="P2457" s="19"/>
    </row>
    <row r="2458" spans="14:16" ht="13.5">
      <c r="N2458" s="19"/>
      <c r="O2458" s="19"/>
      <c r="P2458" s="19"/>
    </row>
    <row r="2459" spans="14:16" ht="13.5">
      <c r="N2459" s="19"/>
      <c r="O2459" s="19"/>
      <c r="P2459" s="19"/>
    </row>
    <row r="2460" spans="14:16" ht="13.5">
      <c r="N2460" s="19"/>
      <c r="O2460" s="19"/>
      <c r="P2460" s="19"/>
    </row>
    <row r="2461" spans="14:16" ht="13.5">
      <c r="N2461" s="19"/>
      <c r="O2461" s="19"/>
      <c r="P2461" s="19"/>
    </row>
    <row r="2462" spans="14:16" ht="13.5">
      <c r="N2462" s="19"/>
      <c r="O2462" s="19"/>
      <c r="P2462" s="19"/>
    </row>
    <row r="2463" spans="14:16" ht="13.5">
      <c r="N2463" s="19"/>
      <c r="O2463" s="19"/>
      <c r="P2463" s="19"/>
    </row>
    <row r="2464" spans="14:16" ht="13.5">
      <c r="N2464" s="19"/>
      <c r="O2464" s="19"/>
      <c r="P2464" s="19"/>
    </row>
    <row r="2465" spans="14:16" ht="13.5">
      <c r="N2465" s="19"/>
      <c r="O2465" s="19"/>
      <c r="P2465" s="19"/>
    </row>
    <row r="2466" spans="14:16" ht="13.5">
      <c r="N2466" s="19"/>
      <c r="O2466" s="19"/>
      <c r="P2466" s="19"/>
    </row>
    <row r="2467" spans="14:16" ht="13.5">
      <c r="N2467" s="19"/>
      <c r="O2467" s="19"/>
      <c r="P2467" s="19"/>
    </row>
    <row r="2468" spans="14:16" ht="13.5">
      <c r="N2468" s="19"/>
      <c r="O2468" s="19"/>
      <c r="P2468" s="19"/>
    </row>
    <row r="2469" spans="14:16" ht="13.5">
      <c r="N2469" s="19"/>
      <c r="O2469" s="19"/>
      <c r="P2469" s="19"/>
    </row>
    <row r="2470" spans="14:16" ht="13.5">
      <c r="N2470" s="19"/>
      <c r="O2470" s="19"/>
      <c r="P2470" s="19"/>
    </row>
    <row r="2471" spans="14:16" ht="13.5">
      <c r="N2471" s="19"/>
      <c r="O2471" s="19"/>
      <c r="P2471" s="19"/>
    </row>
    <row r="2472" spans="14:16" ht="13.5">
      <c r="N2472" s="19"/>
      <c r="O2472" s="19"/>
      <c r="P2472" s="19"/>
    </row>
    <row r="2473" spans="14:16" ht="13.5">
      <c r="N2473" s="19"/>
      <c r="O2473" s="19"/>
      <c r="P2473" s="19"/>
    </row>
    <row r="2474" spans="14:16" ht="13.5">
      <c r="N2474" s="19"/>
      <c r="O2474" s="19"/>
      <c r="P2474" s="19"/>
    </row>
    <row r="2475" spans="14:16" ht="13.5">
      <c r="N2475" s="19"/>
      <c r="O2475" s="19"/>
      <c r="P2475" s="19"/>
    </row>
    <row r="2476" spans="14:16" ht="13.5">
      <c r="N2476" s="19"/>
      <c r="O2476" s="19"/>
      <c r="P2476" s="19"/>
    </row>
    <row r="2477" spans="14:16" ht="13.5">
      <c r="N2477" s="19"/>
      <c r="O2477" s="19"/>
      <c r="P2477" s="19"/>
    </row>
    <row r="2478" spans="14:16" ht="13.5">
      <c r="N2478" s="19"/>
      <c r="O2478" s="19"/>
      <c r="P2478" s="19"/>
    </row>
    <row r="2479" spans="14:16" ht="13.5">
      <c r="N2479" s="19"/>
      <c r="O2479" s="19"/>
      <c r="P2479" s="19"/>
    </row>
    <row r="2480" spans="14:16" ht="13.5">
      <c r="N2480" s="19"/>
      <c r="O2480" s="19"/>
      <c r="P2480" s="19"/>
    </row>
    <row r="2481" spans="14:16" ht="13.5">
      <c r="N2481" s="19"/>
      <c r="O2481" s="19"/>
      <c r="P2481" s="19"/>
    </row>
    <row r="2482" spans="14:16" ht="13.5">
      <c r="N2482" s="19"/>
      <c r="O2482" s="19"/>
      <c r="P2482" s="19"/>
    </row>
    <row r="2483" spans="14:16" ht="13.5">
      <c r="N2483" s="19"/>
      <c r="O2483" s="19"/>
      <c r="P2483" s="19"/>
    </row>
    <row r="2484" spans="14:16" ht="13.5">
      <c r="N2484" s="19"/>
      <c r="O2484" s="19"/>
      <c r="P2484" s="19"/>
    </row>
    <row r="2485" spans="14:16" ht="13.5">
      <c r="N2485" s="19"/>
      <c r="O2485" s="19"/>
      <c r="P2485" s="19"/>
    </row>
    <row r="2486" spans="14:16" ht="13.5">
      <c r="N2486" s="19"/>
      <c r="O2486" s="19"/>
      <c r="P2486" s="19"/>
    </row>
    <row r="2487" spans="14:16" ht="13.5">
      <c r="N2487" s="19"/>
      <c r="O2487" s="19"/>
      <c r="P2487" s="19"/>
    </row>
    <row r="2488" spans="14:16" ht="13.5">
      <c r="N2488" s="19"/>
      <c r="O2488" s="19"/>
      <c r="P2488" s="19"/>
    </row>
    <row r="2489" spans="14:16" ht="13.5">
      <c r="N2489" s="19"/>
      <c r="O2489" s="19"/>
      <c r="P2489" s="19"/>
    </row>
    <row r="2490" spans="14:16" ht="13.5">
      <c r="N2490" s="19"/>
      <c r="O2490" s="19"/>
      <c r="P2490" s="19"/>
    </row>
    <row r="2491" spans="14:16" ht="13.5">
      <c r="N2491" s="19"/>
      <c r="O2491" s="19"/>
      <c r="P2491" s="19"/>
    </row>
    <row r="2492" spans="14:16" ht="13.5">
      <c r="N2492" s="19"/>
      <c r="O2492" s="19"/>
      <c r="P2492" s="19"/>
    </row>
    <row r="2493" spans="14:16" ht="13.5">
      <c r="N2493" s="19"/>
      <c r="O2493" s="19"/>
      <c r="P2493" s="19"/>
    </row>
    <row r="2494" spans="14:16" ht="13.5">
      <c r="N2494" s="19"/>
      <c r="O2494" s="19"/>
      <c r="P2494" s="19"/>
    </row>
    <row r="2495" spans="14:16" ht="13.5">
      <c r="N2495" s="19"/>
      <c r="O2495" s="19"/>
      <c r="P2495" s="19"/>
    </row>
    <row r="2496" spans="14:16" ht="13.5">
      <c r="N2496" s="19"/>
      <c r="O2496" s="19"/>
      <c r="P2496" s="19"/>
    </row>
    <row r="2497" spans="14:16" ht="13.5">
      <c r="N2497" s="19"/>
      <c r="O2497" s="19"/>
      <c r="P2497" s="19"/>
    </row>
    <row r="2498" spans="14:16" ht="13.5">
      <c r="N2498" s="19"/>
      <c r="O2498" s="19"/>
      <c r="P2498" s="19"/>
    </row>
    <row r="2499" spans="14:16" ht="13.5">
      <c r="N2499" s="19"/>
      <c r="O2499" s="19"/>
      <c r="P2499" s="19"/>
    </row>
    <row r="2500" spans="14:16" ht="13.5">
      <c r="N2500" s="19"/>
      <c r="O2500" s="19"/>
      <c r="P2500" s="19"/>
    </row>
    <row r="2501" spans="14:16" ht="13.5">
      <c r="N2501" s="19"/>
      <c r="O2501" s="19"/>
      <c r="P2501" s="19"/>
    </row>
    <row r="2502" spans="14:16" ht="13.5">
      <c r="N2502" s="19"/>
      <c r="O2502" s="19"/>
      <c r="P2502" s="19"/>
    </row>
    <row r="2503" spans="14:16" ht="13.5">
      <c r="N2503" s="19"/>
      <c r="O2503" s="19"/>
      <c r="P2503" s="19"/>
    </row>
    <row r="2504" spans="14:16" ht="13.5">
      <c r="N2504" s="19"/>
      <c r="O2504" s="19"/>
      <c r="P2504" s="19"/>
    </row>
    <row r="2505" spans="14:16" ht="13.5">
      <c r="N2505" s="19"/>
      <c r="O2505" s="19"/>
      <c r="P2505" s="19"/>
    </row>
    <row r="2506" spans="14:16" ht="13.5">
      <c r="N2506" s="19"/>
      <c r="O2506" s="19"/>
      <c r="P2506" s="19"/>
    </row>
    <row r="2507" spans="14:16" ht="13.5">
      <c r="N2507" s="19"/>
      <c r="O2507" s="19"/>
      <c r="P2507" s="19"/>
    </row>
    <row r="2508" spans="14:16" ht="13.5">
      <c r="N2508" s="19"/>
      <c r="O2508" s="19"/>
      <c r="P2508" s="19"/>
    </row>
    <row r="2509" spans="14:16" ht="13.5">
      <c r="N2509" s="19"/>
      <c r="O2509" s="19"/>
      <c r="P2509" s="19"/>
    </row>
    <row r="2510" spans="14:16" ht="13.5">
      <c r="N2510" s="19"/>
      <c r="O2510" s="19"/>
      <c r="P2510" s="19"/>
    </row>
    <row r="2511" spans="14:16" ht="13.5">
      <c r="N2511" s="19"/>
      <c r="O2511" s="19"/>
      <c r="P2511" s="19"/>
    </row>
    <row r="2512" spans="14:16" ht="13.5">
      <c r="N2512" s="19"/>
      <c r="O2512" s="19"/>
      <c r="P2512" s="19"/>
    </row>
    <row r="2513" spans="14:16" ht="13.5">
      <c r="N2513" s="19"/>
      <c r="O2513" s="19"/>
      <c r="P2513" s="19"/>
    </row>
    <row r="2514" spans="14:16" ht="13.5">
      <c r="N2514" s="19"/>
      <c r="O2514" s="19"/>
      <c r="P2514" s="19"/>
    </row>
    <row r="2515" spans="14:16" ht="13.5">
      <c r="N2515" s="19"/>
      <c r="O2515" s="19"/>
      <c r="P2515" s="19"/>
    </row>
    <row r="2516" spans="14:16" ht="13.5">
      <c r="N2516" s="19"/>
      <c r="O2516" s="19"/>
      <c r="P2516" s="19"/>
    </row>
    <row r="2517" spans="14:16" ht="13.5">
      <c r="N2517" s="19"/>
      <c r="O2517" s="19"/>
      <c r="P2517" s="19"/>
    </row>
    <row r="2518" spans="14:16" ht="13.5">
      <c r="N2518" s="19"/>
      <c r="O2518" s="19"/>
      <c r="P2518" s="19"/>
    </row>
    <row r="2519" spans="14:16" ht="13.5">
      <c r="N2519" s="19"/>
      <c r="O2519" s="19"/>
      <c r="P2519" s="19"/>
    </row>
    <row r="2520" spans="14:16" ht="13.5">
      <c r="N2520" s="19"/>
      <c r="O2520" s="19"/>
      <c r="P2520" s="19"/>
    </row>
    <row r="2521" spans="14:16" ht="13.5">
      <c r="N2521" s="19"/>
      <c r="O2521" s="19"/>
      <c r="P2521" s="19"/>
    </row>
    <row r="2522" spans="14:16" ht="13.5">
      <c r="N2522" s="19"/>
      <c r="O2522" s="19"/>
      <c r="P2522" s="19"/>
    </row>
    <row r="2523" spans="14:16" ht="13.5">
      <c r="N2523" s="19"/>
      <c r="O2523" s="19"/>
      <c r="P2523" s="19"/>
    </row>
    <row r="2524" spans="14:16" ht="13.5">
      <c r="N2524" s="19"/>
      <c r="O2524" s="19"/>
      <c r="P2524" s="19"/>
    </row>
    <row r="2525" spans="14:16" ht="13.5">
      <c r="N2525" s="19"/>
      <c r="O2525" s="19"/>
      <c r="P2525" s="19"/>
    </row>
    <row r="2526" spans="14:16" ht="13.5">
      <c r="N2526" s="19"/>
      <c r="O2526" s="19"/>
      <c r="P2526" s="19"/>
    </row>
    <row r="2527" spans="14:16" ht="13.5">
      <c r="N2527" s="19"/>
      <c r="O2527" s="19"/>
      <c r="P2527" s="19"/>
    </row>
    <row r="2528" spans="14:16" ht="13.5">
      <c r="N2528" s="19"/>
      <c r="O2528" s="19"/>
      <c r="P2528" s="19"/>
    </row>
    <row r="2529" spans="14:16" ht="13.5">
      <c r="N2529" s="19"/>
      <c r="O2529" s="19"/>
      <c r="P2529" s="19"/>
    </row>
    <row r="2530" spans="14:16" ht="13.5">
      <c r="N2530" s="19"/>
      <c r="O2530" s="19"/>
      <c r="P2530" s="19"/>
    </row>
    <row r="2531" spans="14:16" ht="13.5">
      <c r="N2531" s="19"/>
      <c r="O2531" s="19"/>
      <c r="P2531" s="19"/>
    </row>
    <row r="2532" spans="14:16" ht="13.5">
      <c r="N2532" s="19"/>
      <c r="O2532" s="19"/>
      <c r="P2532" s="19"/>
    </row>
    <row r="2533" spans="14:16" ht="13.5">
      <c r="N2533" s="19"/>
      <c r="O2533" s="19"/>
      <c r="P2533" s="19"/>
    </row>
    <row r="2534" spans="14:16" ht="13.5">
      <c r="N2534" s="19"/>
      <c r="O2534" s="19"/>
      <c r="P2534" s="19"/>
    </row>
    <row r="2535" spans="14:16" ht="13.5">
      <c r="N2535" s="19"/>
      <c r="O2535" s="19"/>
      <c r="P2535" s="19"/>
    </row>
    <row r="2536" spans="14:16" ht="13.5">
      <c r="N2536" s="19"/>
      <c r="O2536" s="19"/>
      <c r="P2536" s="19"/>
    </row>
    <row r="2537" spans="14:16" ht="13.5">
      <c r="N2537" s="19"/>
      <c r="O2537" s="19"/>
      <c r="P2537" s="19"/>
    </row>
    <row r="2538" spans="14:16" ht="13.5">
      <c r="N2538" s="19"/>
      <c r="O2538" s="19"/>
      <c r="P2538" s="19"/>
    </row>
    <row r="2539" spans="14:16" ht="13.5">
      <c r="N2539" s="19"/>
      <c r="O2539" s="19"/>
      <c r="P2539" s="19"/>
    </row>
    <row r="2540" spans="14:16" ht="13.5">
      <c r="N2540" s="19"/>
      <c r="O2540" s="19"/>
      <c r="P2540" s="19"/>
    </row>
    <row r="2541" spans="14:16" ht="13.5">
      <c r="N2541" s="19"/>
      <c r="O2541" s="19"/>
      <c r="P2541" s="19"/>
    </row>
    <row r="2542" spans="14:16" ht="13.5">
      <c r="N2542" s="19"/>
      <c r="O2542" s="19"/>
      <c r="P2542" s="19"/>
    </row>
    <row r="2543" spans="14:16" ht="13.5">
      <c r="N2543" s="19"/>
      <c r="O2543" s="19"/>
      <c r="P2543" s="19"/>
    </row>
    <row r="2544" spans="14:16" ht="13.5">
      <c r="N2544" s="19"/>
      <c r="O2544" s="19"/>
      <c r="P2544" s="19"/>
    </row>
    <row r="2545" spans="14:16" ht="13.5">
      <c r="N2545" s="19"/>
      <c r="O2545" s="19"/>
      <c r="P2545" s="19"/>
    </row>
    <row r="2546" spans="14:16" ht="13.5">
      <c r="N2546" s="19"/>
      <c r="O2546" s="19"/>
      <c r="P2546" s="19"/>
    </row>
    <row r="2547" spans="14:16" ht="13.5">
      <c r="N2547" s="19"/>
      <c r="O2547" s="19"/>
      <c r="P2547" s="19"/>
    </row>
    <row r="2548" spans="14:16" ht="13.5">
      <c r="N2548" s="19"/>
      <c r="O2548" s="19"/>
      <c r="P2548" s="19"/>
    </row>
    <row r="2549" spans="14:16" ht="13.5">
      <c r="N2549" s="19"/>
      <c r="O2549" s="19"/>
      <c r="P2549" s="19"/>
    </row>
    <row r="2550" spans="14:16" ht="13.5">
      <c r="N2550" s="19"/>
      <c r="O2550" s="19"/>
      <c r="P2550" s="19"/>
    </row>
    <row r="2551" spans="14:16" ht="13.5">
      <c r="N2551" s="19"/>
      <c r="O2551" s="19"/>
      <c r="P2551" s="19"/>
    </row>
    <row r="2552" spans="14:16" ht="13.5">
      <c r="N2552" s="19"/>
      <c r="O2552" s="19"/>
      <c r="P2552" s="19"/>
    </row>
    <row r="2553" spans="14:16" ht="13.5">
      <c r="N2553" s="19"/>
      <c r="O2553" s="19"/>
      <c r="P2553" s="19"/>
    </row>
    <row r="2554" spans="14:16" ht="13.5">
      <c r="N2554" s="19"/>
      <c r="O2554" s="19"/>
      <c r="P2554" s="19"/>
    </row>
    <row r="2555" spans="14:16" ht="13.5">
      <c r="N2555" s="19"/>
      <c r="O2555" s="19"/>
      <c r="P2555" s="19"/>
    </row>
    <row r="2556" spans="14:16" ht="13.5">
      <c r="N2556" s="19"/>
      <c r="O2556" s="19"/>
      <c r="P2556" s="19"/>
    </row>
    <row r="2557" spans="14:16" ht="13.5">
      <c r="N2557" s="19"/>
      <c r="O2557" s="19"/>
      <c r="P2557" s="19"/>
    </row>
    <row r="2558" spans="14:16" ht="13.5">
      <c r="N2558" s="19"/>
      <c r="O2558" s="19"/>
      <c r="P2558" s="19"/>
    </row>
    <row r="2559" spans="14:16" ht="13.5">
      <c r="N2559" s="19"/>
      <c r="O2559" s="19"/>
      <c r="P2559" s="19"/>
    </row>
    <row r="2560" spans="14:16" ht="13.5">
      <c r="N2560" s="19"/>
      <c r="O2560" s="19"/>
      <c r="P2560" s="19"/>
    </row>
    <row r="2561" spans="14:16" ht="13.5">
      <c r="N2561" s="19"/>
      <c r="O2561" s="19"/>
      <c r="P2561" s="19"/>
    </row>
    <row r="2562" spans="14:16" ht="13.5">
      <c r="N2562" s="19"/>
      <c r="O2562" s="19"/>
      <c r="P2562" s="19"/>
    </row>
    <row r="2563" spans="14:16" ht="13.5">
      <c r="N2563" s="19"/>
      <c r="O2563" s="19"/>
      <c r="P2563" s="19"/>
    </row>
    <row r="2564" spans="14:16" ht="13.5">
      <c r="N2564" s="19"/>
      <c r="O2564" s="19"/>
      <c r="P2564" s="19"/>
    </row>
    <row r="2565" spans="14:16" ht="13.5">
      <c r="N2565" s="19"/>
      <c r="O2565" s="19"/>
      <c r="P2565" s="19"/>
    </row>
    <row r="2566" spans="14:16" ht="13.5">
      <c r="N2566" s="19"/>
      <c r="O2566" s="19"/>
      <c r="P2566" s="19"/>
    </row>
    <row r="2567" spans="14:16" ht="13.5">
      <c r="N2567" s="19"/>
      <c r="O2567" s="19"/>
      <c r="P2567" s="19"/>
    </row>
    <row r="2568" spans="14:16" ht="13.5">
      <c r="N2568" s="19"/>
      <c r="O2568" s="19"/>
      <c r="P2568" s="19"/>
    </row>
    <row r="2569" spans="14:16" ht="13.5">
      <c r="N2569" s="19"/>
      <c r="O2569" s="19"/>
      <c r="P2569" s="19"/>
    </row>
    <row r="2570" spans="14:16" ht="13.5">
      <c r="N2570" s="19"/>
      <c r="O2570" s="19"/>
      <c r="P2570" s="19"/>
    </row>
    <row r="2571" spans="14:16" ht="13.5">
      <c r="N2571" s="19"/>
      <c r="O2571" s="19"/>
      <c r="P2571" s="19"/>
    </row>
    <row r="2572" spans="14:16" ht="13.5">
      <c r="N2572" s="19"/>
      <c r="O2572" s="19"/>
      <c r="P2572" s="19"/>
    </row>
    <row r="2573" spans="14:16" ht="13.5">
      <c r="N2573" s="19"/>
      <c r="O2573" s="19"/>
      <c r="P2573" s="19"/>
    </row>
    <row r="2574" spans="14:16" ht="13.5">
      <c r="N2574" s="19"/>
      <c r="O2574" s="19"/>
      <c r="P2574" s="19"/>
    </row>
    <row r="2575" spans="14:16" ht="13.5">
      <c r="N2575" s="19"/>
      <c r="O2575" s="19"/>
      <c r="P2575" s="19"/>
    </row>
    <row r="2576" spans="14:16" ht="13.5">
      <c r="N2576" s="19"/>
      <c r="O2576" s="19"/>
      <c r="P2576" s="19"/>
    </row>
    <row r="2577" spans="14:16" ht="13.5">
      <c r="N2577" s="19"/>
      <c r="O2577" s="19"/>
      <c r="P2577" s="19"/>
    </row>
    <row r="2578" spans="14:16" ht="13.5">
      <c r="N2578" s="19"/>
      <c r="O2578" s="19"/>
      <c r="P2578" s="19"/>
    </row>
    <row r="2579" spans="14:16" ht="13.5">
      <c r="N2579" s="19"/>
      <c r="O2579" s="19"/>
      <c r="P2579" s="19"/>
    </row>
    <row r="2580" spans="14:16" ht="13.5">
      <c r="N2580" s="19"/>
      <c r="O2580" s="19"/>
      <c r="P2580" s="19"/>
    </row>
    <row r="2581" spans="14:16" ht="13.5">
      <c r="N2581" s="19"/>
      <c r="O2581" s="19"/>
      <c r="P2581" s="19"/>
    </row>
    <row r="2582" spans="14:16" ht="13.5">
      <c r="N2582" s="19"/>
      <c r="O2582" s="19"/>
      <c r="P2582" s="19"/>
    </row>
    <row r="2583" spans="14:16" ht="13.5">
      <c r="N2583" s="19"/>
      <c r="O2583" s="19"/>
      <c r="P2583" s="19"/>
    </row>
    <row r="2584" spans="14:16" ht="13.5">
      <c r="N2584" s="19"/>
      <c r="O2584" s="19"/>
      <c r="P2584" s="19"/>
    </row>
    <row r="2585" spans="14:16" ht="13.5">
      <c r="N2585" s="19"/>
      <c r="O2585" s="19"/>
      <c r="P2585" s="19"/>
    </row>
    <row r="2586" spans="14:16" ht="13.5">
      <c r="N2586" s="19"/>
      <c r="O2586" s="19"/>
      <c r="P2586" s="19"/>
    </row>
    <row r="2587" spans="14:16" ht="13.5">
      <c r="N2587" s="19"/>
      <c r="O2587" s="19"/>
      <c r="P2587" s="19"/>
    </row>
    <row r="2588" spans="14:16" ht="13.5">
      <c r="N2588" s="19"/>
      <c r="O2588" s="19"/>
      <c r="P2588" s="19"/>
    </row>
    <row r="2589" spans="14:16" ht="13.5">
      <c r="N2589" s="19"/>
      <c r="O2589" s="19"/>
      <c r="P2589" s="19"/>
    </row>
    <row r="2590" spans="14:16" ht="13.5">
      <c r="N2590" s="19"/>
      <c r="O2590" s="19"/>
      <c r="P2590" s="19"/>
    </row>
    <row r="2591" spans="14:16" ht="13.5">
      <c r="N2591" s="19"/>
      <c r="O2591" s="19"/>
      <c r="P2591" s="19"/>
    </row>
    <row r="2592" spans="14:16" ht="13.5">
      <c r="N2592" s="19"/>
      <c r="O2592" s="19"/>
      <c r="P2592" s="19"/>
    </row>
    <row r="2593" spans="14:16" ht="13.5">
      <c r="N2593" s="19"/>
      <c r="O2593" s="19"/>
      <c r="P2593" s="19"/>
    </row>
    <row r="2594" spans="14:16" ht="13.5">
      <c r="N2594" s="19"/>
      <c r="O2594" s="19"/>
      <c r="P2594" s="19"/>
    </row>
    <row r="2595" spans="14:16" ht="13.5">
      <c r="N2595" s="19"/>
      <c r="O2595" s="19"/>
      <c r="P2595" s="19"/>
    </row>
    <row r="2596" spans="14:16" ht="13.5">
      <c r="N2596" s="19"/>
      <c r="O2596" s="19"/>
      <c r="P2596" s="19"/>
    </row>
    <row r="2597" spans="14:16" ht="13.5">
      <c r="N2597" s="19"/>
      <c r="O2597" s="19"/>
      <c r="P2597" s="19"/>
    </row>
    <row r="2598" spans="14:16" ht="13.5">
      <c r="N2598" s="19"/>
      <c r="O2598" s="19"/>
      <c r="P2598" s="19"/>
    </row>
    <row r="2599" spans="14:16" ht="13.5">
      <c r="N2599" s="19"/>
      <c r="O2599" s="19"/>
      <c r="P2599" s="19"/>
    </row>
    <row r="2600" spans="14:16" ht="13.5">
      <c r="N2600" s="19"/>
      <c r="O2600" s="19"/>
      <c r="P2600" s="19"/>
    </row>
    <row r="2601" spans="14:16" ht="13.5">
      <c r="N2601" s="19"/>
      <c r="O2601" s="19"/>
      <c r="P2601" s="19"/>
    </row>
    <row r="2602" spans="14:16" ht="13.5">
      <c r="N2602" s="19"/>
      <c r="O2602" s="19"/>
      <c r="P2602" s="19"/>
    </row>
    <row r="2603" spans="14:16" ht="13.5">
      <c r="N2603" s="19"/>
      <c r="O2603" s="19"/>
      <c r="P2603" s="19"/>
    </row>
    <row r="2604" spans="14:16" ht="13.5">
      <c r="N2604" s="19"/>
      <c r="O2604" s="19"/>
      <c r="P2604" s="19"/>
    </row>
    <row r="2605" spans="14:16" ht="13.5">
      <c r="N2605" s="19"/>
      <c r="O2605" s="19"/>
      <c r="P2605" s="19"/>
    </row>
    <row r="2606" spans="14:16" ht="13.5">
      <c r="N2606" s="19"/>
      <c r="O2606" s="19"/>
      <c r="P2606" s="19"/>
    </row>
    <row r="2607" spans="14:16" ht="13.5">
      <c r="N2607" s="19"/>
      <c r="O2607" s="19"/>
      <c r="P2607" s="19"/>
    </row>
    <row r="2608" spans="14:16" ht="13.5">
      <c r="N2608" s="19"/>
      <c r="O2608" s="19"/>
      <c r="P2608" s="19"/>
    </row>
    <row r="2609" spans="14:16" ht="13.5">
      <c r="N2609" s="19"/>
      <c r="O2609" s="19"/>
      <c r="P2609" s="19"/>
    </row>
    <row r="2610" spans="14:16" ht="13.5">
      <c r="N2610" s="19"/>
      <c r="O2610" s="19"/>
      <c r="P2610" s="19"/>
    </row>
    <row r="2611" spans="14:16" ht="13.5">
      <c r="N2611" s="19"/>
      <c r="O2611" s="19"/>
      <c r="P2611" s="19"/>
    </row>
    <row r="2612" spans="14:16" ht="13.5">
      <c r="N2612" s="19"/>
      <c r="O2612" s="19"/>
      <c r="P2612" s="19"/>
    </row>
    <row r="2613" spans="14:16" ht="13.5">
      <c r="N2613" s="19"/>
      <c r="O2613" s="19"/>
      <c r="P2613" s="19"/>
    </row>
    <row r="2614" spans="14:16" ht="13.5">
      <c r="N2614" s="19"/>
      <c r="O2614" s="19"/>
      <c r="P2614" s="19"/>
    </row>
    <row r="2615" spans="14:16" ht="13.5">
      <c r="N2615" s="19"/>
      <c r="O2615" s="19"/>
      <c r="P2615" s="19"/>
    </row>
    <row r="2616" spans="14:16" ht="13.5">
      <c r="N2616" s="19"/>
      <c r="O2616" s="19"/>
      <c r="P2616" s="19"/>
    </row>
    <row r="2617" spans="14:16" ht="13.5">
      <c r="N2617" s="19"/>
      <c r="O2617" s="19"/>
      <c r="P2617" s="19"/>
    </row>
    <row r="2618" spans="14:16" ht="13.5">
      <c r="N2618" s="19"/>
      <c r="O2618" s="19"/>
      <c r="P2618" s="19"/>
    </row>
    <row r="2619" spans="14:16" ht="13.5">
      <c r="N2619" s="19"/>
      <c r="O2619" s="19"/>
      <c r="P2619" s="19"/>
    </row>
    <row r="2620" spans="14:16" ht="13.5">
      <c r="N2620" s="19"/>
      <c r="O2620" s="19"/>
      <c r="P2620" s="19"/>
    </row>
    <row r="2621" spans="14:16" ht="13.5">
      <c r="N2621" s="19"/>
      <c r="O2621" s="19"/>
      <c r="P2621" s="19"/>
    </row>
    <row r="2622" spans="14:16" ht="13.5">
      <c r="N2622" s="19"/>
      <c r="O2622" s="19"/>
      <c r="P2622" s="19"/>
    </row>
    <row r="2623" spans="14:16" ht="13.5">
      <c r="N2623" s="19"/>
      <c r="O2623" s="19"/>
      <c r="P2623" s="19"/>
    </row>
    <row r="2624" spans="14:16" ht="13.5">
      <c r="N2624" s="19"/>
      <c r="O2624" s="19"/>
      <c r="P2624" s="19"/>
    </row>
    <row r="2625" spans="14:16" ht="13.5">
      <c r="N2625" s="19"/>
      <c r="O2625" s="19"/>
      <c r="P2625" s="19"/>
    </row>
    <row r="2626" spans="14:16" ht="13.5">
      <c r="N2626" s="19"/>
      <c r="O2626" s="19"/>
      <c r="P2626" s="19"/>
    </row>
    <row r="2627" spans="14:16" ht="13.5">
      <c r="N2627" s="19"/>
      <c r="O2627" s="19"/>
      <c r="P2627" s="19"/>
    </row>
    <row r="2628" spans="14:16" ht="13.5">
      <c r="N2628" s="19"/>
      <c r="O2628" s="19"/>
      <c r="P2628" s="19"/>
    </row>
    <row r="2629" spans="14:16" ht="13.5">
      <c r="N2629" s="19"/>
      <c r="O2629" s="19"/>
      <c r="P2629" s="19"/>
    </row>
    <row r="2630" spans="14:16" ht="13.5">
      <c r="N2630" s="19"/>
      <c r="O2630" s="19"/>
      <c r="P2630" s="19"/>
    </row>
    <row r="2631" spans="14:16" ht="13.5">
      <c r="N2631" s="19"/>
      <c r="O2631" s="19"/>
      <c r="P2631" s="19"/>
    </row>
    <row r="2632" spans="14:16" ht="13.5">
      <c r="N2632" s="19"/>
      <c r="O2632" s="19"/>
      <c r="P2632" s="19"/>
    </row>
    <row r="2633" spans="14:16" ht="13.5">
      <c r="N2633" s="19"/>
      <c r="O2633" s="19"/>
      <c r="P2633" s="19"/>
    </row>
    <row r="2634" spans="14:16" ht="13.5">
      <c r="N2634" s="19"/>
      <c r="O2634" s="19"/>
      <c r="P2634" s="19"/>
    </row>
    <row r="2635" spans="14:16" ht="13.5">
      <c r="N2635" s="19"/>
      <c r="O2635" s="19"/>
      <c r="P2635" s="19"/>
    </row>
    <row r="2636" spans="14:16" ht="13.5">
      <c r="N2636" s="19"/>
      <c r="O2636" s="19"/>
      <c r="P2636" s="19"/>
    </row>
    <row r="2637" spans="14:16" ht="13.5">
      <c r="N2637" s="19"/>
      <c r="O2637" s="19"/>
      <c r="P2637" s="19"/>
    </row>
    <row r="2638" spans="14:16" ht="13.5">
      <c r="N2638" s="19"/>
      <c r="O2638" s="19"/>
      <c r="P2638" s="19"/>
    </row>
    <row r="2639" spans="14:16" ht="13.5">
      <c r="N2639" s="19"/>
      <c r="O2639" s="19"/>
      <c r="P2639" s="19"/>
    </row>
    <row r="2640" spans="14:16" ht="13.5">
      <c r="N2640" s="19"/>
      <c r="O2640" s="19"/>
      <c r="P2640" s="19"/>
    </row>
    <row r="2641" spans="14:16" ht="13.5">
      <c r="N2641" s="19"/>
      <c r="O2641" s="19"/>
      <c r="P2641" s="19"/>
    </row>
    <row r="2642" spans="14:16" ht="13.5">
      <c r="N2642" s="19"/>
      <c r="O2642" s="19"/>
      <c r="P2642" s="19"/>
    </row>
    <row r="2643" spans="14:16" ht="13.5">
      <c r="N2643" s="19"/>
      <c r="O2643" s="19"/>
      <c r="P2643" s="19"/>
    </row>
    <row r="2644" spans="14:16" ht="13.5">
      <c r="N2644" s="19"/>
      <c r="O2644" s="19"/>
      <c r="P2644" s="19"/>
    </row>
    <row r="2645" spans="14:16" ht="13.5">
      <c r="N2645" s="19"/>
      <c r="O2645" s="19"/>
      <c r="P2645" s="19"/>
    </row>
    <row r="2646" spans="14:16" ht="13.5">
      <c r="N2646" s="19"/>
      <c r="O2646" s="19"/>
      <c r="P2646" s="19"/>
    </row>
    <row r="2647" spans="14:16" ht="13.5">
      <c r="N2647" s="19"/>
      <c r="O2647" s="19"/>
      <c r="P2647" s="19"/>
    </row>
    <row r="2648" spans="14:16" ht="13.5">
      <c r="N2648" s="19"/>
      <c r="O2648" s="19"/>
      <c r="P2648" s="19"/>
    </row>
    <row r="2649" spans="14:16" ht="13.5">
      <c r="N2649" s="19"/>
      <c r="O2649" s="19"/>
      <c r="P2649" s="19"/>
    </row>
    <row r="2650" spans="14:16" ht="13.5">
      <c r="N2650" s="19"/>
      <c r="O2650" s="19"/>
      <c r="P2650" s="19"/>
    </row>
    <row r="2651" spans="14:16" ht="13.5">
      <c r="N2651" s="19"/>
      <c r="O2651" s="19"/>
      <c r="P2651" s="19"/>
    </row>
    <row r="2652" spans="14:16" ht="13.5">
      <c r="N2652" s="19"/>
      <c r="O2652" s="19"/>
      <c r="P2652" s="19"/>
    </row>
    <row r="2653" spans="14:16" ht="13.5">
      <c r="N2653" s="19"/>
      <c r="O2653" s="19"/>
      <c r="P2653" s="19"/>
    </row>
    <row r="2654" spans="14:16" ht="13.5">
      <c r="N2654" s="19"/>
      <c r="O2654" s="19"/>
      <c r="P2654" s="19"/>
    </row>
    <row r="2655" spans="14:16" ht="13.5">
      <c r="N2655" s="19"/>
      <c r="O2655" s="19"/>
      <c r="P2655" s="19"/>
    </row>
    <row r="2656" spans="14:16" ht="13.5">
      <c r="N2656" s="19"/>
      <c r="O2656" s="19"/>
      <c r="P2656" s="19"/>
    </row>
    <row r="2657" spans="14:16" ht="13.5">
      <c r="N2657" s="19"/>
      <c r="O2657" s="19"/>
      <c r="P2657" s="19"/>
    </row>
    <row r="2658" spans="14:16" ht="13.5">
      <c r="N2658" s="19"/>
      <c r="O2658" s="19"/>
      <c r="P2658" s="19"/>
    </row>
    <row r="2659" spans="14:16" ht="13.5">
      <c r="N2659" s="19"/>
      <c r="O2659" s="19"/>
      <c r="P2659" s="19"/>
    </row>
    <row r="2660" spans="14:16" ht="13.5">
      <c r="N2660" s="19"/>
      <c r="O2660" s="19"/>
      <c r="P2660" s="19"/>
    </row>
    <row r="2661" spans="14:16" ht="13.5">
      <c r="N2661" s="19"/>
      <c r="O2661" s="19"/>
      <c r="P2661" s="19"/>
    </row>
    <row r="2662" spans="14:16" ht="13.5">
      <c r="N2662" s="19"/>
      <c r="O2662" s="19"/>
      <c r="P2662" s="19"/>
    </row>
    <row r="2663" spans="14:16" ht="13.5">
      <c r="N2663" s="19"/>
      <c r="O2663" s="19"/>
      <c r="P2663" s="19"/>
    </row>
    <row r="2664" spans="14:16" ht="13.5">
      <c r="N2664" s="19"/>
      <c r="O2664" s="19"/>
      <c r="P2664" s="19"/>
    </row>
    <row r="2665" spans="14:16" ht="13.5">
      <c r="N2665" s="19"/>
      <c r="O2665" s="19"/>
      <c r="P2665" s="19"/>
    </row>
    <row r="2666" spans="14:16" ht="13.5">
      <c r="N2666" s="19"/>
      <c r="O2666" s="19"/>
      <c r="P2666" s="19"/>
    </row>
    <row r="2667" spans="14:16" ht="13.5">
      <c r="N2667" s="19"/>
      <c r="O2667" s="19"/>
      <c r="P2667" s="19"/>
    </row>
    <row r="2668" spans="14:16" ht="13.5">
      <c r="N2668" s="19"/>
      <c r="O2668" s="19"/>
      <c r="P2668" s="19"/>
    </row>
    <row r="2669" spans="14:16" ht="13.5">
      <c r="N2669" s="19"/>
      <c r="O2669" s="19"/>
      <c r="P2669" s="19"/>
    </row>
    <row r="2670" spans="14:16" ht="13.5">
      <c r="N2670" s="19"/>
      <c r="O2670" s="19"/>
      <c r="P2670" s="19"/>
    </row>
    <row r="2671" spans="14:16" ht="13.5">
      <c r="N2671" s="19"/>
      <c r="O2671" s="19"/>
      <c r="P2671" s="19"/>
    </row>
    <row r="2672" spans="14:16" ht="13.5">
      <c r="N2672" s="19"/>
      <c r="O2672" s="19"/>
      <c r="P2672" s="19"/>
    </row>
    <row r="2673" spans="14:16" ht="13.5">
      <c r="N2673" s="19"/>
      <c r="O2673" s="19"/>
      <c r="P2673" s="19"/>
    </row>
    <row r="2674" spans="14:16" ht="13.5">
      <c r="N2674" s="19"/>
      <c r="O2674" s="19"/>
      <c r="P2674" s="19"/>
    </row>
    <row r="2675" spans="14:16" ht="13.5">
      <c r="N2675" s="19"/>
      <c r="O2675" s="19"/>
      <c r="P2675" s="19"/>
    </row>
    <row r="2676" spans="14:16" ht="13.5">
      <c r="N2676" s="19"/>
      <c r="O2676" s="19"/>
      <c r="P2676" s="19"/>
    </row>
    <row r="2677" spans="14:16" ht="13.5">
      <c r="N2677" s="19"/>
      <c r="O2677" s="19"/>
      <c r="P2677" s="19"/>
    </row>
    <row r="2678" spans="14:16" ht="13.5">
      <c r="N2678" s="19"/>
      <c r="O2678" s="19"/>
      <c r="P2678" s="19"/>
    </row>
    <row r="2679" spans="14:16" ht="13.5">
      <c r="N2679" s="19"/>
      <c r="O2679" s="19"/>
      <c r="P2679" s="19"/>
    </row>
    <row r="2680" spans="14:16" ht="13.5">
      <c r="N2680" s="19"/>
      <c r="O2680" s="19"/>
      <c r="P2680" s="19"/>
    </row>
    <row r="2681" spans="14:16" ht="13.5">
      <c r="N2681" s="19"/>
      <c r="O2681" s="19"/>
      <c r="P2681" s="19"/>
    </row>
    <row r="2682" spans="14:16" ht="13.5">
      <c r="N2682" s="19"/>
      <c r="O2682" s="19"/>
      <c r="P2682" s="19"/>
    </row>
    <row r="2683" spans="14:16" ht="13.5">
      <c r="N2683" s="19"/>
      <c r="O2683" s="19"/>
      <c r="P2683" s="19"/>
    </row>
    <row r="2684" spans="14:16" ht="13.5">
      <c r="N2684" s="19"/>
      <c r="O2684" s="19"/>
      <c r="P2684" s="19"/>
    </row>
    <row r="2685" spans="14:16" ht="13.5">
      <c r="N2685" s="19"/>
      <c r="O2685" s="19"/>
      <c r="P2685" s="19"/>
    </row>
    <row r="2686" spans="14:16" ht="13.5">
      <c r="N2686" s="19"/>
      <c r="O2686" s="19"/>
      <c r="P2686" s="19"/>
    </row>
    <row r="2687" spans="14:16" ht="13.5">
      <c r="N2687" s="19"/>
      <c r="O2687" s="19"/>
      <c r="P2687" s="19"/>
    </row>
    <row r="2688" spans="14:16" ht="13.5">
      <c r="N2688" s="19"/>
      <c r="O2688" s="19"/>
      <c r="P2688" s="19"/>
    </row>
    <row r="2689" spans="14:16" ht="13.5">
      <c r="N2689" s="19"/>
      <c r="O2689" s="19"/>
      <c r="P2689" s="19"/>
    </row>
    <row r="2690" spans="14:16" ht="13.5">
      <c r="N2690" s="19"/>
      <c r="O2690" s="19"/>
      <c r="P2690" s="19"/>
    </row>
    <row r="2691" spans="14:16" ht="13.5">
      <c r="N2691" s="19"/>
      <c r="O2691" s="19"/>
      <c r="P2691" s="19"/>
    </row>
    <row r="2692" spans="14:16" ht="13.5">
      <c r="N2692" s="19"/>
      <c r="O2692" s="19"/>
      <c r="P2692" s="19"/>
    </row>
    <row r="2693" spans="14:16" ht="13.5">
      <c r="N2693" s="19"/>
      <c r="O2693" s="19"/>
      <c r="P2693" s="19"/>
    </row>
    <row r="2694" spans="14:16" ht="13.5">
      <c r="N2694" s="19"/>
      <c r="O2694" s="19"/>
      <c r="P2694" s="19"/>
    </row>
    <row r="2695" spans="14:16" ht="13.5">
      <c r="N2695" s="19"/>
      <c r="O2695" s="19"/>
      <c r="P2695" s="19"/>
    </row>
    <row r="2696" spans="14:16" ht="13.5">
      <c r="N2696" s="19"/>
      <c r="O2696" s="19"/>
      <c r="P2696" s="19"/>
    </row>
    <row r="2697" spans="14:16" ht="13.5">
      <c r="N2697" s="19"/>
      <c r="O2697" s="19"/>
      <c r="P2697" s="19"/>
    </row>
    <row r="2698" spans="14:16" ht="13.5">
      <c r="N2698" s="19"/>
      <c r="O2698" s="19"/>
      <c r="P2698" s="19"/>
    </row>
    <row r="2699" spans="14:16" ht="13.5">
      <c r="N2699" s="19"/>
      <c r="O2699" s="19"/>
      <c r="P2699" s="19"/>
    </row>
    <row r="2700" spans="14:16" ht="13.5">
      <c r="N2700" s="19"/>
      <c r="O2700" s="19"/>
      <c r="P2700" s="19"/>
    </row>
    <row r="2701" spans="14:16" ht="13.5">
      <c r="N2701" s="19"/>
      <c r="O2701" s="19"/>
      <c r="P2701" s="19"/>
    </row>
    <row r="2702" spans="14:16" ht="13.5">
      <c r="N2702" s="19"/>
      <c r="O2702" s="19"/>
      <c r="P2702" s="19"/>
    </row>
    <row r="2703" spans="14:16" ht="13.5">
      <c r="N2703" s="19"/>
      <c r="O2703" s="19"/>
      <c r="P2703" s="19"/>
    </row>
    <row r="2704" spans="14:16" ht="13.5">
      <c r="N2704" s="19"/>
      <c r="O2704" s="19"/>
      <c r="P2704" s="19"/>
    </row>
    <row r="2705" spans="14:16" ht="13.5">
      <c r="N2705" s="19"/>
      <c r="O2705" s="19"/>
      <c r="P2705" s="19"/>
    </row>
    <row r="2706" spans="14:16" ht="13.5">
      <c r="N2706" s="19"/>
      <c r="O2706" s="19"/>
      <c r="P2706" s="19"/>
    </row>
    <row r="2707" spans="14:16" ht="13.5">
      <c r="N2707" s="19"/>
      <c r="O2707" s="19"/>
      <c r="P2707" s="19"/>
    </row>
    <row r="2708" spans="14:16" ht="13.5">
      <c r="N2708" s="19"/>
      <c r="O2708" s="19"/>
      <c r="P2708" s="19"/>
    </row>
    <row r="2709" spans="14:16" ht="13.5">
      <c r="N2709" s="19"/>
      <c r="O2709" s="19"/>
      <c r="P2709" s="19"/>
    </row>
    <row r="2710" spans="14:16" ht="13.5">
      <c r="N2710" s="19"/>
      <c r="O2710" s="19"/>
      <c r="P2710" s="19"/>
    </row>
    <row r="2711" spans="14:16" ht="13.5">
      <c r="N2711" s="19"/>
      <c r="O2711" s="19"/>
      <c r="P2711" s="19"/>
    </row>
    <row r="2712" spans="14:16" ht="13.5">
      <c r="N2712" s="19"/>
      <c r="O2712" s="19"/>
      <c r="P2712" s="19"/>
    </row>
    <row r="2713" spans="14:16" ht="13.5">
      <c r="N2713" s="19"/>
      <c r="O2713" s="19"/>
      <c r="P2713" s="19"/>
    </row>
    <row r="2714" spans="14:16" ht="13.5">
      <c r="N2714" s="19"/>
      <c r="O2714" s="19"/>
      <c r="P2714" s="19"/>
    </row>
    <row r="2715" spans="14:16" ht="13.5">
      <c r="N2715" s="19"/>
      <c r="O2715" s="19"/>
      <c r="P2715" s="19"/>
    </row>
    <row r="2716" spans="14:16" ht="13.5">
      <c r="N2716" s="19"/>
      <c r="O2716" s="19"/>
      <c r="P2716" s="19"/>
    </row>
    <row r="2717" spans="14:16" ht="13.5">
      <c r="N2717" s="19"/>
      <c r="O2717" s="19"/>
      <c r="P2717" s="19"/>
    </row>
    <row r="2718" spans="14:16" ht="13.5">
      <c r="N2718" s="19"/>
      <c r="O2718" s="19"/>
      <c r="P2718" s="19"/>
    </row>
    <row r="2719" spans="14:16" ht="13.5">
      <c r="N2719" s="19"/>
      <c r="O2719" s="19"/>
      <c r="P2719" s="19"/>
    </row>
    <row r="2720" spans="14:16" ht="13.5">
      <c r="N2720" s="19"/>
      <c r="O2720" s="19"/>
      <c r="P2720" s="19"/>
    </row>
    <row r="2721" spans="14:16" ht="13.5">
      <c r="N2721" s="19"/>
      <c r="O2721" s="19"/>
      <c r="P2721" s="19"/>
    </row>
    <row r="2722" spans="14:16" ht="13.5">
      <c r="N2722" s="19"/>
      <c r="O2722" s="19"/>
      <c r="P2722" s="19"/>
    </row>
    <row r="2723" spans="14:16" ht="13.5">
      <c r="N2723" s="19"/>
      <c r="O2723" s="19"/>
      <c r="P2723" s="19"/>
    </row>
    <row r="2724" spans="14:16" ht="13.5">
      <c r="N2724" s="19"/>
      <c r="O2724" s="19"/>
      <c r="P2724" s="19"/>
    </row>
    <row r="2725" spans="14:16" ht="13.5">
      <c r="N2725" s="19"/>
      <c r="O2725" s="19"/>
      <c r="P2725" s="19"/>
    </row>
    <row r="2726" spans="14:16" ht="13.5">
      <c r="N2726" s="19"/>
      <c r="O2726" s="19"/>
      <c r="P2726" s="19"/>
    </row>
    <row r="2727" spans="14:16" ht="13.5">
      <c r="N2727" s="19"/>
      <c r="O2727" s="19"/>
      <c r="P2727" s="19"/>
    </row>
    <row r="2728" spans="14:16" ht="13.5">
      <c r="N2728" s="19"/>
      <c r="O2728" s="19"/>
      <c r="P2728" s="19"/>
    </row>
    <row r="2729" spans="14:16" ht="13.5">
      <c r="N2729" s="19"/>
      <c r="O2729" s="19"/>
      <c r="P2729" s="19"/>
    </row>
    <row r="2730" spans="14:16" ht="13.5">
      <c r="N2730" s="19"/>
      <c r="O2730" s="19"/>
      <c r="P2730" s="19"/>
    </row>
    <row r="2731" spans="14:16" ht="13.5">
      <c r="N2731" s="19"/>
      <c r="O2731" s="19"/>
      <c r="P2731" s="19"/>
    </row>
    <row r="2732" spans="14:16" ht="13.5">
      <c r="N2732" s="19"/>
      <c r="O2732" s="19"/>
      <c r="P2732" s="19"/>
    </row>
    <row r="2733" spans="14:16" ht="13.5">
      <c r="N2733" s="19"/>
      <c r="O2733" s="19"/>
      <c r="P2733" s="19"/>
    </row>
    <row r="2734" spans="14:16" ht="13.5">
      <c r="N2734" s="19"/>
      <c r="O2734" s="19"/>
      <c r="P2734" s="19"/>
    </row>
    <row r="2735" spans="14:16" ht="13.5">
      <c r="N2735" s="19"/>
      <c r="O2735" s="19"/>
      <c r="P2735" s="19"/>
    </row>
    <row r="2736" spans="14:16" ht="13.5">
      <c r="N2736" s="19"/>
      <c r="O2736" s="19"/>
      <c r="P2736" s="19"/>
    </row>
    <row r="2737" spans="14:16" ht="13.5">
      <c r="N2737" s="19"/>
      <c r="O2737" s="19"/>
      <c r="P2737" s="19"/>
    </row>
    <row r="2738" spans="14:16" ht="13.5">
      <c r="N2738" s="19"/>
      <c r="O2738" s="19"/>
      <c r="P2738" s="19"/>
    </row>
    <row r="2739" spans="14:16" ht="13.5">
      <c r="N2739" s="19"/>
      <c r="O2739" s="19"/>
      <c r="P2739" s="19"/>
    </row>
    <row r="2740" spans="14:16" ht="13.5">
      <c r="N2740" s="19"/>
      <c r="O2740" s="19"/>
      <c r="P2740" s="19"/>
    </row>
    <row r="2741" spans="14:16" ht="13.5">
      <c r="N2741" s="19"/>
      <c r="O2741" s="19"/>
      <c r="P2741" s="19"/>
    </row>
    <row r="2742" spans="14:16" ht="13.5">
      <c r="N2742" s="19"/>
      <c r="O2742" s="19"/>
      <c r="P2742" s="19"/>
    </row>
    <row r="2743" spans="14:16" ht="13.5">
      <c r="N2743" s="19"/>
      <c r="O2743" s="19"/>
      <c r="P2743" s="19"/>
    </row>
    <row r="2744" spans="14:16" ht="13.5">
      <c r="N2744" s="19"/>
      <c r="O2744" s="19"/>
      <c r="P2744" s="19"/>
    </row>
    <row r="2745" spans="14:16" ht="13.5">
      <c r="N2745" s="19"/>
      <c r="O2745" s="19"/>
      <c r="P2745" s="19"/>
    </row>
    <row r="2746" spans="14:16" ht="13.5">
      <c r="N2746" s="19"/>
      <c r="O2746" s="19"/>
      <c r="P2746" s="19"/>
    </row>
    <row r="2747" spans="14:16" ht="13.5">
      <c r="N2747" s="19"/>
      <c r="O2747" s="19"/>
      <c r="P2747" s="19"/>
    </row>
    <row r="2748" spans="14:16" ht="13.5">
      <c r="N2748" s="19"/>
      <c r="O2748" s="19"/>
      <c r="P2748" s="19"/>
    </row>
    <row r="2749" spans="14:16" ht="13.5">
      <c r="N2749" s="19"/>
      <c r="O2749" s="19"/>
      <c r="P2749" s="19"/>
    </row>
    <row r="2750" spans="14:16" ht="13.5">
      <c r="N2750" s="19"/>
      <c r="O2750" s="19"/>
      <c r="P2750" s="19"/>
    </row>
    <row r="2751" spans="14:16" ht="13.5">
      <c r="N2751" s="19"/>
      <c r="O2751" s="19"/>
      <c r="P2751" s="19"/>
    </row>
    <row r="2752" spans="14:16" ht="13.5">
      <c r="N2752" s="19"/>
      <c r="O2752" s="19"/>
      <c r="P2752" s="19"/>
    </row>
    <row r="2753" spans="14:16" ht="13.5">
      <c r="N2753" s="19"/>
      <c r="O2753" s="19"/>
      <c r="P2753" s="19"/>
    </row>
    <row r="2754" spans="14:16" ht="13.5">
      <c r="N2754" s="19"/>
      <c r="O2754" s="19"/>
      <c r="P2754" s="19"/>
    </row>
    <row r="2755" spans="14:16" ht="13.5">
      <c r="N2755" s="19"/>
      <c r="O2755" s="19"/>
      <c r="P2755" s="19"/>
    </row>
    <row r="2756" spans="14:16" ht="13.5">
      <c r="N2756" s="19"/>
      <c r="O2756" s="19"/>
      <c r="P2756" s="19"/>
    </row>
    <row r="2757" spans="14:16" ht="13.5">
      <c r="N2757" s="19"/>
      <c r="O2757" s="19"/>
      <c r="P2757" s="19"/>
    </row>
    <row r="2758" spans="14:16" ht="13.5">
      <c r="N2758" s="19"/>
      <c r="O2758" s="19"/>
      <c r="P2758" s="19"/>
    </row>
    <row r="2759" spans="14:16" ht="13.5">
      <c r="N2759" s="19"/>
      <c r="O2759" s="19"/>
      <c r="P2759" s="19"/>
    </row>
    <row r="2760" spans="14:16" ht="13.5">
      <c r="N2760" s="19"/>
      <c r="O2760" s="19"/>
      <c r="P2760" s="19"/>
    </row>
    <row r="2761" spans="14:16" ht="13.5">
      <c r="N2761" s="19"/>
      <c r="O2761" s="19"/>
      <c r="P2761" s="19"/>
    </row>
    <row r="2762" spans="14:16" ht="13.5">
      <c r="N2762" s="19"/>
      <c r="O2762" s="19"/>
      <c r="P2762" s="19"/>
    </row>
    <row r="2763" spans="14:16" ht="13.5">
      <c r="N2763" s="19"/>
      <c r="O2763" s="19"/>
      <c r="P2763" s="19"/>
    </row>
    <row r="2764" spans="14:16" ht="13.5">
      <c r="N2764" s="19"/>
      <c r="O2764" s="19"/>
      <c r="P2764" s="19"/>
    </row>
    <row r="2765" spans="14:16" ht="13.5">
      <c r="N2765" s="19"/>
      <c r="O2765" s="19"/>
      <c r="P2765" s="19"/>
    </row>
    <row r="2766" spans="14:16" ht="13.5">
      <c r="N2766" s="19"/>
      <c r="O2766" s="19"/>
      <c r="P2766" s="19"/>
    </row>
    <row r="2767" spans="14:16" ht="13.5">
      <c r="N2767" s="19"/>
      <c r="O2767" s="19"/>
      <c r="P2767" s="19"/>
    </row>
    <row r="2768" spans="14:16" ht="13.5">
      <c r="N2768" s="19"/>
      <c r="O2768" s="19"/>
      <c r="P2768" s="19"/>
    </row>
    <row r="2769" spans="14:16" ht="13.5">
      <c r="N2769" s="19"/>
      <c r="O2769" s="19"/>
      <c r="P2769" s="19"/>
    </row>
    <row r="2770" spans="14:16" ht="13.5">
      <c r="N2770" s="19"/>
      <c r="O2770" s="19"/>
      <c r="P2770" s="19"/>
    </row>
    <row r="2771" spans="14:16" ht="13.5">
      <c r="N2771" s="19"/>
      <c r="O2771" s="19"/>
      <c r="P2771" s="19"/>
    </row>
    <row r="2772" spans="14:16" ht="13.5">
      <c r="N2772" s="19"/>
      <c r="O2772" s="19"/>
      <c r="P2772" s="19"/>
    </row>
    <row r="2773" spans="14:16" ht="13.5">
      <c r="N2773" s="19"/>
      <c r="O2773" s="19"/>
      <c r="P2773" s="19"/>
    </row>
    <row r="2774" spans="14:16" ht="13.5">
      <c r="N2774" s="19"/>
      <c r="O2774" s="19"/>
      <c r="P2774" s="19"/>
    </row>
    <row r="2775" spans="14:16" ht="13.5">
      <c r="N2775" s="19"/>
      <c r="O2775" s="19"/>
      <c r="P2775" s="19"/>
    </row>
    <row r="2776" spans="14:16" ht="13.5">
      <c r="N2776" s="19"/>
      <c r="O2776" s="19"/>
      <c r="P2776" s="19"/>
    </row>
    <row r="2777" spans="14:16" ht="13.5">
      <c r="N2777" s="19"/>
      <c r="O2777" s="19"/>
      <c r="P2777" s="19"/>
    </row>
    <row r="2778" spans="14:16" ht="13.5">
      <c r="N2778" s="19"/>
      <c r="O2778" s="19"/>
      <c r="P2778" s="19"/>
    </row>
    <row r="2779" spans="14:16" ht="13.5">
      <c r="N2779" s="19"/>
      <c r="O2779" s="19"/>
      <c r="P2779" s="19"/>
    </row>
    <row r="2780" spans="14:16" ht="13.5">
      <c r="N2780" s="19"/>
      <c r="O2780" s="19"/>
      <c r="P2780" s="19"/>
    </row>
    <row r="2781" spans="14:16" ht="13.5">
      <c r="N2781" s="19"/>
      <c r="O2781" s="19"/>
      <c r="P2781" s="19"/>
    </row>
    <row r="2782" spans="14:16" ht="13.5">
      <c r="N2782" s="19"/>
      <c r="O2782" s="19"/>
      <c r="P2782" s="19"/>
    </row>
    <row r="2783" spans="14:16" ht="13.5">
      <c r="N2783" s="19"/>
      <c r="O2783" s="19"/>
      <c r="P2783" s="19"/>
    </row>
    <row r="2784" spans="14:16" ht="13.5">
      <c r="N2784" s="19"/>
      <c r="O2784" s="19"/>
      <c r="P2784" s="19"/>
    </row>
    <row r="2785" spans="14:16" ht="13.5">
      <c r="N2785" s="19"/>
      <c r="O2785" s="19"/>
      <c r="P2785" s="19"/>
    </row>
    <row r="2786" spans="14:16" ht="13.5">
      <c r="N2786" s="19"/>
      <c r="O2786" s="19"/>
      <c r="P2786" s="19"/>
    </row>
    <row r="2787" spans="14:16" ht="13.5">
      <c r="N2787" s="19"/>
      <c r="O2787" s="19"/>
      <c r="P2787" s="19"/>
    </row>
    <row r="2788" spans="14:16" ht="13.5">
      <c r="N2788" s="19"/>
      <c r="O2788" s="19"/>
      <c r="P2788" s="19"/>
    </row>
    <row r="2789" spans="14:16" ht="13.5">
      <c r="N2789" s="19"/>
      <c r="O2789" s="19"/>
      <c r="P2789" s="19"/>
    </row>
    <row r="2790" spans="14:16" ht="13.5">
      <c r="N2790" s="19"/>
      <c r="O2790" s="19"/>
      <c r="P2790" s="19"/>
    </row>
    <row r="2791" spans="14:16" ht="13.5">
      <c r="N2791" s="19"/>
      <c r="O2791" s="19"/>
      <c r="P2791" s="19"/>
    </row>
    <row r="2792" spans="14:16" ht="13.5">
      <c r="N2792" s="19"/>
      <c r="O2792" s="19"/>
      <c r="P2792" s="19"/>
    </row>
    <row r="2793" spans="14:16" ht="13.5">
      <c r="N2793" s="19"/>
      <c r="O2793" s="19"/>
      <c r="P2793" s="19"/>
    </row>
    <row r="2794" spans="14:16" ht="13.5">
      <c r="N2794" s="19"/>
      <c r="O2794" s="19"/>
      <c r="P2794" s="19"/>
    </row>
    <row r="2795" spans="14:16" ht="13.5">
      <c r="N2795" s="19"/>
      <c r="O2795" s="19"/>
      <c r="P2795" s="19"/>
    </row>
    <row r="2796" spans="14:16" ht="13.5">
      <c r="N2796" s="19"/>
      <c r="O2796" s="19"/>
      <c r="P2796" s="19"/>
    </row>
    <row r="2797" spans="14:16" ht="13.5">
      <c r="N2797" s="19"/>
      <c r="O2797" s="19"/>
      <c r="P2797" s="19"/>
    </row>
    <row r="2798" spans="14:16" ht="13.5">
      <c r="N2798" s="19"/>
      <c r="O2798" s="19"/>
      <c r="P2798" s="19"/>
    </row>
    <row r="2799" spans="14:16" ht="13.5">
      <c r="N2799" s="19"/>
      <c r="O2799" s="19"/>
      <c r="P2799" s="19"/>
    </row>
    <row r="2800" spans="14:16" ht="13.5">
      <c r="N2800" s="19"/>
      <c r="O2800" s="19"/>
      <c r="P2800" s="19"/>
    </row>
    <row r="2801" spans="14:16" ht="13.5">
      <c r="N2801" s="19"/>
      <c r="O2801" s="19"/>
      <c r="P2801" s="19"/>
    </row>
    <row r="2802" spans="14:16" ht="13.5">
      <c r="N2802" s="19"/>
      <c r="O2802" s="19"/>
      <c r="P2802" s="19"/>
    </row>
    <row r="2803" spans="14:16" ht="13.5">
      <c r="N2803" s="19"/>
      <c r="O2803" s="19"/>
      <c r="P2803" s="19"/>
    </row>
    <row r="2804" spans="14:16" ht="13.5">
      <c r="N2804" s="19"/>
      <c r="O2804" s="19"/>
      <c r="P2804" s="19"/>
    </row>
    <row r="2805" spans="14:16" ht="13.5">
      <c r="N2805" s="19"/>
      <c r="O2805" s="19"/>
      <c r="P2805" s="19"/>
    </row>
    <row r="2806" spans="14:16" ht="13.5">
      <c r="N2806" s="19"/>
      <c r="O2806" s="19"/>
      <c r="P2806" s="19"/>
    </row>
    <row r="2807" spans="14:16" ht="13.5">
      <c r="N2807" s="19"/>
      <c r="O2807" s="19"/>
      <c r="P2807" s="19"/>
    </row>
    <row r="2808" spans="14:16" ht="13.5">
      <c r="N2808" s="19"/>
      <c r="O2808" s="19"/>
      <c r="P2808" s="19"/>
    </row>
    <row r="2809" spans="14:16" ht="13.5">
      <c r="N2809" s="19"/>
      <c r="O2809" s="19"/>
      <c r="P2809" s="19"/>
    </row>
    <row r="2810" spans="14:16" ht="13.5">
      <c r="N2810" s="19"/>
      <c r="O2810" s="19"/>
      <c r="P2810" s="19"/>
    </row>
    <row r="2811" spans="14:16" ht="13.5">
      <c r="N2811" s="19"/>
      <c r="O2811" s="19"/>
      <c r="P2811" s="19"/>
    </row>
    <row r="2812" spans="14:16" ht="13.5">
      <c r="N2812" s="19"/>
      <c r="O2812" s="19"/>
      <c r="P2812" s="19"/>
    </row>
    <row r="2813" spans="14:16" ht="13.5">
      <c r="N2813" s="19"/>
      <c r="O2813" s="19"/>
      <c r="P2813" s="19"/>
    </row>
    <row r="2814" spans="14:16" ht="13.5">
      <c r="N2814" s="19"/>
      <c r="O2814" s="19"/>
      <c r="P2814" s="19"/>
    </row>
    <row r="2815" spans="14:16" ht="13.5">
      <c r="N2815" s="19"/>
      <c r="O2815" s="19"/>
      <c r="P2815" s="19"/>
    </row>
    <row r="2816" spans="14:16" ht="13.5">
      <c r="N2816" s="19"/>
      <c r="O2816" s="19"/>
      <c r="P2816" s="19"/>
    </row>
    <row r="2817" spans="14:16" ht="13.5">
      <c r="N2817" s="19"/>
      <c r="O2817" s="19"/>
      <c r="P2817" s="19"/>
    </row>
    <row r="2818" spans="14:16" ht="13.5">
      <c r="N2818" s="19"/>
      <c r="O2818" s="19"/>
      <c r="P2818" s="19"/>
    </row>
    <row r="2819" spans="14:16" ht="13.5">
      <c r="N2819" s="19"/>
      <c r="O2819" s="19"/>
      <c r="P2819" s="19"/>
    </row>
    <row r="2820" spans="14:16" ht="13.5">
      <c r="N2820" s="19"/>
      <c r="O2820" s="19"/>
      <c r="P2820" s="19"/>
    </row>
    <row r="2821" spans="14:16" ht="13.5">
      <c r="N2821" s="19"/>
      <c r="O2821" s="19"/>
      <c r="P2821" s="19"/>
    </row>
    <row r="2822" spans="14:16" ht="13.5">
      <c r="N2822" s="19"/>
      <c r="O2822" s="19"/>
      <c r="P2822" s="19"/>
    </row>
    <row r="2823" spans="14:16" ht="13.5">
      <c r="N2823" s="19"/>
      <c r="O2823" s="19"/>
      <c r="P2823" s="19"/>
    </row>
    <row r="2824" spans="14:16" ht="13.5">
      <c r="N2824" s="19"/>
      <c r="O2824" s="19"/>
      <c r="P2824" s="19"/>
    </row>
    <row r="2825" spans="14:16" ht="13.5">
      <c r="N2825" s="19"/>
      <c r="O2825" s="19"/>
      <c r="P2825" s="19"/>
    </row>
    <row r="2826" spans="14:16" ht="13.5">
      <c r="N2826" s="19"/>
      <c r="O2826" s="19"/>
      <c r="P2826" s="19"/>
    </row>
    <row r="2827" spans="14:16" ht="13.5">
      <c r="N2827" s="19"/>
      <c r="O2827" s="19"/>
      <c r="P2827" s="19"/>
    </row>
    <row r="2828" spans="14:16" ht="13.5">
      <c r="N2828" s="19"/>
      <c r="O2828" s="19"/>
      <c r="P2828" s="19"/>
    </row>
    <row r="2829" spans="14:16" ht="13.5">
      <c r="N2829" s="19"/>
      <c r="O2829" s="19"/>
      <c r="P2829" s="19"/>
    </row>
    <row r="2830" spans="14:16" ht="13.5">
      <c r="N2830" s="19"/>
      <c r="O2830" s="19"/>
      <c r="P2830" s="19"/>
    </row>
    <row r="2831" spans="14:16" ht="13.5">
      <c r="N2831" s="19"/>
      <c r="O2831" s="19"/>
      <c r="P2831" s="19"/>
    </row>
    <row r="2832" spans="14:16" ht="13.5">
      <c r="N2832" s="19"/>
      <c r="O2832" s="19"/>
      <c r="P2832" s="19"/>
    </row>
    <row r="2833" spans="14:16" ht="13.5">
      <c r="N2833" s="19"/>
      <c r="O2833" s="19"/>
      <c r="P2833" s="19"/>
    </row>
    <row r="2834" spans="14:16" ht="13.5">
      <c r="N2834" s="19"/>
      <c r="O2834" s="19"/>
      <c r="P2834" s="19"/>
    </row>
    <row r="2835" spans="14:16" ht="13.5">
      <c r="N2835" s="19"/>
      <c r="O2835" s="19"/>
      <c r="P2835" s="19"/>
    </row>
    <row r="2836" spans="14:16" ht="13.5">
      <c r="N2836" s="19"/>
      <c r="O2836" s="19"/>
      <c r="P2836" s="19"/>
    </row>
    <row r="2837" spans="14:16" ht="13.5">
      <c r="N2837" s="19"/>
      <c r="O2837" s="19"/>
      <c r="P2837" s="19"/>
    </row>
    <row r="2838" spans="14:16" ht="13.5">
      <c r="N2838" s="19"/>
      <c r="O2838" s="19"/>
      <c r="P2838" s="19"/>
    </row>
    <row r="2839" spans="14:16" ht="13.5">
      <c r="N2839" s="19"/>
      <c r="O2839" s="19"/>
      <c r="P2839" s="19"/>
    </row>
    <row r="2840" spans="14:16" ht="13.5">
      <c r="N2840" s="19"/>
      <c r="O2840" s="19"/>
      <c r="P2840" s="19"/>
    </row>
    <row r="2841" spans="14:16" ht="13.5">
      <c r="N2841" s="19"/>
      <c r="O2841" s="19"/>
      <c r="P2841" s="19"/>
    </row>
    <row r="2842" spans="14:16" ht="13.5">
      <c r="N2842" s="19"/>
      <c r="O2842" s="19"/>
      <c r="P2842" s="19"/>
    </row>
    <row r="2843" spans="14:16" ht="13.5">
      <c r="N2843" s="19"/>
      <c r="O2843" s="19"/>
      <c r="P2843" s="19"/>
    </row>
    <row r="2844" spans="14:16" ht="13.5">
      <c r="N2844" s="19"/>
      <c r="O2844" s="19"/>
      <c r="P2844" s="19"/>
    </row>
    <row r="2845" spans="14:16" ht="13.5">
      <c r="N2845" s="19"/>
      <c r="O2845" s="19"/>
      <c r="P2845" s="19"/>
    </row>
    <row r="2846" spans="14:16" ht="13.5">
      <c r="N2846" s="19"/>
      <c r="O2846" s="19"/>
      <c r="P2846" s="19"/>
    </row>
    <row r="2847" spans="14:16" ht="13.5">
      <c r="N2847" s="19"/>
      <c r="O2847" s="19"/>
      <c r="P2847" s="19"/>
    </row>
    <row r="2848" spans="14:16" ht="13.5">
      <c r="N2848" s="19"/>
      <c r="O2848" s="19"/>
      <c r="P2848" s="19"/>
    </row>
    <row r="2849" spans="14:16" ht="13.5">
      <c r="N2849" s="19"/>
      <c r="O2849" s="19"/>
      <c r="P2849" s="19"/>
    </row>
    <row r="2850" spans="14:16" ht="13.5">
      <c r="N2850" s="19"/>
      <c r="O2850" s="19"/>
      <c r="P2850" s="19"/>
    </row>
    <row r="2851" spans="14:16" ht="13.5">
      <c r="N2851" s="19"/>
      <c r="O2851" s="19"/>
      <c r="P2851" s="19"/>
    </row>
    <row r="2852" spans="14:16" ht="13.5">
      <c r="N2852" s="19"/>
      <c r="O2852" s="19"/>
      <c r="P2852" s="19"/>
    </row>
    <row r="2853" spans="14:16" ht="13.5">
      <c r="N2853" s="19"/>
      <c r="O2853" s="19"/>
      <c r="P2853" s="19"/>
    </row>
    <row r="2854" spans="14:16" ht="13.5">
      <c r="N2854" s="19"/>
      <c r="O2854" s="19"/>
      <c r="P2854" s="19"/>
    </row>
    <row r="2855" spans="14:16" ht="13.5">
      <c r="N2855" s="19"/>
      <c r="O2855" s="19"/>
      <c r="P2855" s="19"/>
    </row>
    <row r="2856" spans="14:16" ht="13.5">
      <c r="N2856" s="19"/>
      <c r="O2856" s="19"/>
      <c r="P2856" s="19"/>
    </row>
    <row r="2857" spans="14:16" ht="13.5">
      <c r="N2857" s="19"/>
      <c r="O2857" s="19"/>
      <c r="P2857" s="19"/>
    </row>
    <row r="2858" spans="14:16" ht="13.5">
      <c r="N2858" s="19"/>
      <c r="O2858" s="19"/>
      <c r="P2858" s="19"/>
    </row>
    <row r="2859" spans="14:16" ht="13.5">
      <c r="N2859" s="19"/>
      <c r="O2859" s="19"/>
      <c r="P2859" s="19"/>
    </row>
    <row r="2860" spans="14:16" ht="13.5">
      <c r="N2860" s="19"/>
      <c r="O2860" s="19"/>
      <c r="P2860" s="19"/>
    </row>
    <row r="2861" spans="14:16" ht="13.5">
      <c r="N2861" s="19"/>
      <c r="O2861" s="19"/>
      <c r="P2861" s="19"/>
    </row>
    <row r="2862" spans="14:16" ht="13.5">
      <c r="N2862" s="19"/>
      <c r="O2862" s="19"/>
      <c r="P2862" s="19"/>
    </row>
    <row r="2863" spans="14:16" ht="13.5">
      <c r="N2863" s="19"/>
      <c r="O2863" s="19"/>
      <c r="P2863" s="19"/>
    </row>
    <row r="2864" spans="14:16" ht="13.5">
      <c r="N2864" s="19"/>
      <c r="O2864" s="19"/>
      <c r="P2864" s="19"/>
    </row>
    <row r="2865" spans="14:16" ht="13.5">
      <c r="N2865" s="19"/>
      <c r="O2865" s="19"/>
      <c r="P2865" s="19"/>
    </row>
    <row r="2866" spans="14:16" ht="13.5">
      <c r="N2866" s="19"/>
      <c r="O2866" s="19"/>
      <c r="P2866" s="19"/>
    </row>
    <row r="2867" spans="14:16" ht="13.5">
      <c r="N2867" s="19"/>
      <c r="O2867" s="19"/>
      <c r="P2867" s="19"/>
    </row>
    <row r="2868" spans="14:16" ht="13.5">
      <c r="N2868" s="19"/>
      <c r="O2868" s="19"/>
      <c r="P2868" s="19"/>
    </row>
    <row r="2869" spans="14:16" ht="13.5">
      <c r="N2869" s="19"/>
      <c r="O2869" s="19"/>
      <c r="P2869" s="19"/>
    </row>
    <row r="2870" spans="14:16" ht="13.5">
      <c r="N2870" s="19"/>
      <c r="O2870" s="19"/>
      <c r="P2870" s="19"/>
    </row>
    <row r="2871" spans="14:16" ht="13.5">
      <c r="N2871" s="19"/>
      <c r="O2871" s="19"/>
      <c r="P2871" s="19"/>
    </row>
    <row r="2872" spans="14:16" ht="13.5">
      <c r="N2872" s="19"/>
      <c r="O2872" s="19"/>
      <c r="P2872" s="19"/>
    </row>
    <row r="2873" spans="14:16" ht="13.5">
      <c r="N2873" s="19"/>
      <c r="O2873" s="19"/>
      <c r="P2873" s="19"/>
    </row>
    <row r="2874" spans="14:16" ht="13.5">
      <c r="N2874" s="19"/>
      <c r="O2874" s="19"/>
      <c r="P2874" s="19"/>
    </row>
    <row r="2875" spans="14:16" ht="13.5">
      <c r="N2875" s="19"/>
      <c r="O2875" s="19"/>
      <c r="P2875" s="19"/>
    </row>
    <row r="2876" spans="14:16" ht="13.5">
      <c r="N2876" s="19"/>
      <c r="O2876" s="19"/>
      <c r="P2876" s="19"/>
    </row>
    <row r="2877" spans="14:16" ht="13.5">
      <c r="N2877" s="19"/>
      <c r="O2877" s="19"/>
      <c r="P2877" s="19"/>
    </row>
    <row r="2878" spans="14:16" ht="13.5">
      <c r="N2878" s="19"/>
      <c r="O2878" s="19"/>
      <c r="P2878" s="19"/>
    </row>
    <row r="2879" spans="14:16" ht="13.5">
      <c r="N2879" s="19"/>
      <c r="O2879" s="19"/>
      <c r="P2879" s="19"/>
    </row>
    <row r="2880" spans="14:16" ht="13.5">
      <c r="N2880" s="19"/>
      <c r="O2880" s="19"/>
      <c r="P2880" s="19"/>
    </row>
    <row r="2881" spans="14:16" ht="13.5">
      <c r="N2881" s="19"/>
      <c r="O2881" s="19"/>
      <c r="P2881" s="19"/>
    </row>
    <row r="2882" spans="14:16" ht="13.5">
      <c r="N2882" s="19"/>
      <c r="O2882" s="19"/>
      <c r="P2882" s="19"/>
    </row>
    <row r="2883" spans="14:16" ht="13.5">
      <c r="N2883" s="19"/>
      <c r="O2883" s="19"/>
      <c r="P2883" s="19"/>
    </row>
    <row r="2884" spans="14:16" ht="13.5">
      <c r="N2884" s="19"/>
      <c r="O2884" s="19"/>
      <c r="P2884" s="19"/>
    </row>
    <row r="2885" spans="14:16" ht="13.5">
      <c r="N2885" s="19"/>
      <c r="O2885" s="19"/>
      <c r="P2885" s="19"/>
    </row>
    <row r="2886" spans="14:16" ht="13.5">
      <c r="N2886" s="19"/>
      <c r="O2886" s="19"/>
      <c r="P2886" s="19"/>
    </row>
    <row r="2887" spans="14:16" ht="13.5">
      <c r="N2887" s="19"/>
      <c r="O2887" s="19"/>
      <c r="P2887" s="19"/>
    </row>
    <row r="2888" spans="14:16" ht="13.5">
      <c r="N2888" s="19"/>
      <c r="O2888" s="19"/>
      <c r="P2888" s="19"/>
    </row>
    <row r="2889" spans="14:16" ht="13.5">
      <c r="N2889" s="19"/>
      <c r="O2889" s="19"/>
      <c r="P2889" s="19"/>
    </row>
    <row r="2890" spans="14:16" ht="13.5">
      <c r="N2890" s="19"/>
      <c r="O2890" s="19"/>
      <c r="P2890" s="19"/>
    </row>
    <row r="2891" spans="14:16" ht="13.5">
      <c r="N2891" s="19"/>
      <c r="O2891" s="19"/>
      <c r="P2891" s="19"/>
    </row>
    <row r="2892" spans="14:16" ht="13.5">
      <c r="N2892" s="19"/>
      <c r="O2892" s="19"/>
      <c r="P2892" s="19"/>
    </row>
    <row r="2893" spans="14:16" ht="13.5">
      <c r="N2893" s="19"/>
      <c r="O2893" s="19"/>
      <c r="P2893" s="19"/>
    </row>
    <row r="2894" spans="14:16" ht="13.5">
      <c r="N2894" s="19"/>
      <c r="O2894" s="19"/>
      <c r="P2894" s="19"/>
    </row>
    <row r="2895" spans="14:16" ht="13.5">
      <c r="N2895" s="19"/>
      <c r="O2895" s="19"/>
      <c r="P2895" s="19"/>
    </row>
    <row r="2896" spans="14:16" ht="13.5">
      <c r="N2896" s="19"/>
      <c r="O2896" s="19"/>
      <c r="P2896" s="19"/>
    </row>
    <row r="2897" spans="14:16" ht="13.5">
      <c r="N2897" s="19"/>
      <c r="O2897" s="19"/>
      <c r="P2897" s="19"/>
    </row>
    <row r="2898" spans="14:16" ht="13.5">
      <c r="N2898" s="19"/>
      <c r="O2898" s="19"/>
      <c r="P2898" s="19"/>
    </row>
    <row r="2899" spans="14:16" ht="13.5">
      <c r="N2899" s="19"/>
      <c r="O2899" s="19"/>
      <c r="P2899" s="19"/>
    </row>
    <row r="2900" spans="14:16" ht="13.5">
      <c r="N2900" s="19"/>
      <c r="O2900" s="19"/>
      <c r="P2900" s="19"/>
    </row>
    <row r="2901" spans="14:16" ht="13.5">
      <c r="N2901" s="19"/>
      <c r="O2901" s="19"/>
      <c r="P2901" s="19"/>
    </row>
    <row r="2902" spans="14:16" ht="13.5">
      <c r="N2902" s="19"/>
      <c r="O2902" s="19"/>
      <c r="P2902" s="19"/>
    </row>
  </sheetData>
  <sheetProtection/>
  <mergeCells count="48">
    <mergeCell ref="P4:S4"/>
    <mergeCell ref="P5:Q5"/>
    <mergeCell ref="R5:S5"/>
    <mergeCell ref="T4:W4"/>
    <mergeCell ref="T5:U5"/>
    <mergeCell ref="V5:W5"/>
    <mergeCell ref="A51:A53"/>
    <mergeCell ref="J4:K5"/>
    <mergeCell ref="L4:O4"/>
    <mergeCell ref="L5:M5"/>
    <mergeCell ref="N5:O5"/>
    <mergeCell ref="B48:B50"/>
    <mergeCell ref="C49:D49"/>
    <mergeCell ref="C50:D50"/>
    <mergeCell ref="B51:B53"/>
    <mergeCell ref="C52:D52"/>
    <mergeCell ref="C53:D53"/>
    <mergeCell ref="B42:B44"/>
    <mergeCell ref="C43:D43"/>
    <mergeCell ref="C44:D44"/>
    <mergeCell ref="B45:B47"/>
    <mergeCell ref="C46:D46"/>
    <mergeCell ref="C47:D47"/>
    <mergeCell ref="B35:B37"/>
    <mergeCell ref="C35:D35"/>
    <mergeCell ref="C36:D36"/>
    <mergeCell ref="C37:D37"/>
    <mergeCell ref="B38:B41"/>
    <mergeCell ref="C38:D38"/>
    <mergeCell ref="C39:D39"/>
    <mergeCell ref="C40:D40"/>
    <mergeCell ref="C41:D41"/>
    <mergeCell ref="C27:D27"/>
    <mergeCell ref="B28:B34"/>
    <mergeCell ref="C29:C31"/>
    <mergeCell ref="C32:D32"/>
    <mergeCell ref="C33:D33"/>
    <mergeCell ref="C34:D34"/>
    <mergeCell ref="A54:D55"/>
    <mergeCell ref="A4:I5"/>
    <mergeCell ref="B8:B27"/>
    <mergeCell ref="C8:C10"/>
    <mergeCell ref="C12:C13"/>
    <mergeCell ref="C17:C20"/>
    <mergeCell ref="C21:D21"/>
    <mergeCell ref="C22:C24"/>
    <mergeCell ref="C25:D25"/>
    <mergeCell ref="C26:D26"/>
  </mergeCells>
  <printOptions horizontalCentered="1" verticalCentered="1"/>
  <pageMargins left="0.1968503937007874" right="0.2362204724409449" top="0.7086614173228347" bottom="0.31496062992125984" header="0.1968503937007874" footer="0.1968503937007874"/>
  <pageSetup horizontalDpi="600" verticalDpi="600" orientation="landscape" paperSize="9" scale="65" r:id="rId4"/>
  <drawing r:id="rId3"/>
  <legacyDrawing r:id="rId2"/>
</worksheet>
</file>

<file path=xl/worksheets/sheet10.xml><?xml version="1.0" encoding="utf-8"?>
<worksheet xmlns="http://schemas.openxmlformats.org/spreadsheetml/2006/main" xmlns:r="http://schemas.openxmlformats.org/officeDocument/2006/relationships">
  <dimension ref="A3:H21"/>
  <sheetViews>
    <sheetView view="pageBreakPreview" zoomScale="115" zoomScaleSheetLayoutView="115" zoomScalePageLayoutView="0" workbookViewId="0" topLeftCell="A1">
      <selection activeCell="G39" sqref="G39"/>
    </sheetView>
  </sheetViews>
  <sheetFormatPr defaultColWidth="8.796875" defaultRowHeight="14.25"/>
  <cols>
    <col min="1" max="1" width="26.5" style="162" customWidth="1"/>
    <col min="2" max="2" width="9.09765625" style="162" customWidth="1"/>
    <col min="3" max="3" width="17.5" style="162" customWidth="1"/>
    <col min="4" max="4" width="16.5" style="162" customWidth="1"/>
    <col min="5" max="5" width="17.3984375" style="162" customWidth="1"/>
    <col min="6" max="6" width="13.09765625" style="162" customWidth="1"/>
    <col min="7" max="7" width="10" style="162" customWidth="1"/>
    <col min="8" max="16384" width="9" style="162" customWidth="1"/>
  </cols>
  <sheetData>
    <row r="3" ht="13.5">
      <c r="A3" s="162" t="s">
        <v>408</v>
      </c>
    </row>
    <row r="4" spans="3:5" ht="13.5">
      <c r="C4" s="600" t="s">
        <v>409</v>
      </c>
      <c r="D4" s="601"/>
      <c r="E4" s="601"/>
    </row>
    <row r="5" spans="1:4" ht="27" customHeight="1">
      <c r="A5" s="163" t="s">
        <v>267</v>
      </c>
      <c r="B5" s="204" t="s">
        <v>288</v>
      </c>
      <c r="C5" s="204" t="s">
        <v>291</v>
      </c>
      <c r="D5" s="204" t="s">
        <v>294</v>
      </c>
    </row>
    <row r="6" spans="1:5" ht="42.75" customHeight="1">
      <c r="A6" s="269" t="s">
        <v>287</v>
      </c>
      <c r="B6" s="221">
        <v>0.2135</v>
      </c>
      <c r="C6" s="221">
        <f>F12/100</f>
        <v>0.1753</v>
      </c>
      <c r="D6" s="221">
        <v>0.1272</v>
      </c>
      <c r="E6" s="271"/>
    </row>
    <row r="7" spans="1:5" ht="42.75" customHeight="1">
      <c r="A7" s="272" t="s">
        <v>290</v>
      </c>
      <c r="B7" s="221">
        <v>0.2398</v>
      </c>
      <c r="C7" s="221">
        <f>F13/100</f>
        <v>0.2353</v>
      </c>
      <c r="D7" s="221">
        <v>0.2281</v>
      </c>
      <c r="E7" s="271"/>
    </row>
    <row r="8" spans="1:5" ht="42.75" customHeight="1">
      <c r="A8" s="272" t="s">
        <v>293</v>
      </c>
      <c r="B8" s="221">
        <v>0.162</v>
      </c>
      <c r="C8" s="221">
        <f>F14/100</f>
        <v>0.1567</v>
      </c>
      <c r="D8" s="221">
        <v>0.1485</v>
      </c>
      <c r="E8" s="271"/>
    </row>
    <row r="9" spans="1:6" ht="27.75" customHeight="1">
      <c r="A9" s="217"/>
      <c r="B9" s="217"/>
      <c r="C9" s="271"/>
      <c r="D9" s="273"/>
      <c r="E9" s="271"/>
      <c r="F9" s="271"/>
    </row>
    <row r="10" ht="13.5">
      <c r="A10" s="162" t="s">
        <v>410</v>
      </c>
    </row>
    <row r="11" spans="4:8" ht="14.25" thickBot="1">
      <c r="D11" s="162" t="s">
        <v>411</v>
      </c>
      <c r="E11" s="229" t="s">
        <v>409</v>
      </c>
      <c r="F11" s="162" t="s">
        <v>412</v>
      </c>
      <c r="H11" s="162" t="s">
        <v>413</v>
      </c>
    </row>
    <row r="12" spans="1:6" ht="14.25" thickBot="1">
      <c r="A12" s="203" t="s">
        <v>287</v>
      </c>
      <c r="B12" s="274">
        <v>103.1</v>
      </c>
      <c r="C12" s="282">
        <f>'確認1'!D49</f>
        <v>74962083.5</v>
      </c>
      <c r="D12" s="275">
        <v>-0.0977</v>
      </c>
      <c r="E12" s="274">
        <f>B12*POWER(C12,D12)</f>
        <v>17.534227464816084</v>
      </c>
      <c r="F12" s="276">
        <f>ROUND(E12,2)</f>
        <v>17.53</v>
      </c>
    </row>
    <row r="13" spans="1:6" ht="14.25" thickBot="1">
      <c r="A13" s="203" t="s">
        <v>290</v>
      </c>
      <c r="B13" s="274">
        <v>27.9</v>
      </c>
      <c r="C13" s="282">
        <f>C12</f>
        <v>74962083.5</v>
      </c>
      <c r="D13" s="277">
        <v>-0.0094</v>
      </c>
      <c r="E13" s="274">
        <f>B13*POWER(C13,D13)</f>
        <v>23.527765979123764</v>
      </c>
      <c r="F13" s="276">
        <f>ROUND(E13,2)</f>
        <v>23.53</v>
      </c>
    </row>
    <row r="14" spans="1:6" ht="14.25" thickBot="1">
      <c r="A14" s="203" t="s">
        <v>293</v>
      </c>
      <c r="B14" s="274">
        <v>21.1</v>
      </c>
      <c r="C14" s="282">
        <f>C13</f>
        <v>74962083.5</v>
      </c>
      <c r="D14" s="278">
        <v>-0.0164</v>
      </c>
      <c r="E14" s="274">
        <f>B14*POWER(C14,D14)</f>
        <v>15.672383573733434</v>
      </c>
      <c r="F14" s="276">
        <f>ROUND(E14,2)</f>
        <v>15.67</v>
      </c>
    </row>
    <row r="15" ht="13.5">
      <c r="C15" s="279" t="s">
        <v>417</v>
      </c>
    </row>
    <row r="17" spans="3:4" ht="27">
      <c r="C17" s="206" t="s">
        <v>415</v>
      </c>
      <c r="D17" s="163" t="s">
        <v>416</v>
      </c>
    </row>
    <row r="18" spans="3:4" ht="13.5">
      <c r="C18" s="206" t="s">
        <v>296</v>
      </c>
      <c r="D18" s="281">
        <v>0.015</v>
      </c>
    </row>
    <row r="19" spans="3:4" ht="13.5">
      <c r="C19" s="206" t="s">
        <v>297</v>
      </c>
      <c r="D19" s="281">
        <v>0.005</v>
      </c>
    </row>
    <row r="20" spans="3:4" ht="40.5">
      <c r="C20" s="206" t="s">
        <v>298</v>
      </c>
      <c r="D20" s="281">
        <v>0.01</v>
      </c>
    </row>
    <row r="21" spans="3:4" ht="40.5">
      <c r="C21" s="206" t="s">
        <v>299</v>
      </c>
      <c r="D21" s="280">
        <v>0</v>
      </c>
    </row>
  </sheetData>
  <sheetProtection/>
  <mergeCells count="1">
    <mergeCell ref="C4:E4"/>
  </mergeCells>
  <printOptions/>
  <pageMargins left="0.75" right="0.75" top="1" bottom="1" header="0.512" footer="0.512"/>
  <pageSetup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dimension ref="A3:H24"/>
  <sheetViews>
    <sheetView view="pageBreakPreview" zoomScaleSheetLayoutView="100" zoomScalePageLayoutView="0" workbookViewId="0" topLeftCell="A1">
      <selection activeCell="G39" sqref="G39"/>
    </sheetView>
  </sheetViews>
  <sheetFormatPr defaultColWidth="8.796875" defaultRowHeight="14.25"/>
  <cols>
    <col min="1" max="1" width="25.69921875" style="162" customWidth="1"/>
    <col min="2" max="2" width="13.19921875" style="162" customWidth="1"/>
    <col min="3" max="3" width="71.69921875" style="162" customWidth="1"/>
    <col min="4" max="4" width="14.59765625" style="162" customWidth="1"/>
    <col min="5" max="5" width="13.09765625" style="162" customWidth="1"/>
    <col min="6" max="6" width="11.19921875" style="162" customWidth="1"/>
    <col min="7" max="7" width="10" style="162" customWidth="1"/>
    <col min="8" max="16384" width="9" style="162" customWidth="1"/>
  </cols>
  <sheetData>
    <row r="3" ht="13.5">
      <c r="A3" s="162" t="s">
        <v>379</v>
      </c>
    </row>
    <row r="4" spans="2:5" ht="13.5">
      <c r="B4" s="601" t="s">
        <v>409</v>
      </c>
      <c r="C4" s="601"/>
      <c r="D4" s="601"/>
      <c r="E4" s="602"/>
    </row>
    <row r="5" spans="1:5" ht="27" customHeight="1">
      <c r="A5" s="163"/>
      <c r="B5" s="283" t="s">
        <v>289</v>
      </c>
      <c r="C5" s="283" t="s">
        <v>292</v>
      </c>
      <c r="D5" s="283" t="s">
        <v>295</v>
      </c>
      <c r="E5" s="284"/>
    </row>
    <row r="6" spans="1:5" ht="42.75" customHeight="1">
      <c r="A6" s="269" t="s">
        <v>418</v>
      </c>
      <c r="B6" s="285">
        <v>0.1438</v>
      </c>
      <c r="C6" s="285">
        <f>F10/100</f>
        <v>0.109</v>
      </c>
      <c r="D6" s="285">
        <v>0.0722</v>
      </c>
      <c r="E6" s="271"/>
    </row>
    <row r="7" spans="1:5" ht="27" customHeight="1">
      <c r="A7" s="163"/>
      <c r="B7" s="204" t="s">
        <v>289</v>
      </c>
      <c r="C7" s="204" t="s">
        <v>292</v>
      </c>
      <c r="D7" s="204" t="s">
        <v>295</v>
      </c>
      <c r="E7" s="284"/>
    </row>
    <row r="8" ht="13.5">
      <c r="A8" s="162" t="s">
        <v>419</v>
      </c>
    </row>
    <row r="9" spans="2:6" ht="14.25" thickBot="1">
      <c r="B9" s="162" t="s">
        <v>411</v>
      </c>
      <c r="C9" s="229" t="s">
        <v>409</v>
      </c>
      <c r="D9" s="162" t="s">
        <v>412</v>
      </c>
      <c r="F9" s="162" t="s">
        <v>413</v>
      </c>
    </row>
    <row r="10" spans="1:6" ht="14.25" thickBot="1">
      <c r="A10" s="203"/>
      <c r="B10" s="274">
        <v>-2.57651</v>
      </c>
      <c r="C10" s="282">
        <f>'確認1'!D64</f>
        <v>111760307.5</v>
      </c>
      <c r="D10" s="275">
        <v>31.63531</v>
      </c>
      <c r="E10" s="286">
        <f>B10*LOG(C10)+D10</f>
        <v>10.898816546549217</v>
      </c>
      <c r="F10" s="276">
        <f>ROUND(E10,2)</f>
        <v>10.9</v>
      </c>
    </row>
    <row r="11" ht="13.5">
      <c r="C11" s="279" t="s">
        <v>420</v>
      </c>
    </row>
    <row r="13" ht="13.5">
      <c r="C13" s="162" t="s">
        <v>421</v>
      </c>
    </row>
    <row r="14" spans="4:8" ht="13.5">
      <c r="D14" s="162" t="s">
        <v>422</v>
      </c>
      <c r="H14" s="287"/>
    </row>
    <row r="15" spans="3:4" ht="13.5">
      <c r="C15" s="288" t="s">
        <v>423</v>
      </c>
      <c r="D15" s="288">
        <v>1.05</v>
      </c>
    </row>
    <row r="16" spans="3:4" ht="13.5">
      <c r="C16" s="288" t="s">
        <v>307</v>
      </c>
      <c r="D16" s="288">
        <v>1.04</v>
      </c>
    </row>
    <row r="17" spans="3:4" ht="13.5">
      <c r="C17" s="288" t="s">
        <v>308</v>
      </c>
      <c r="D17" s="288">
        <v>1.03</v>
      </c>
    </row>
    <row r="18" spans="3:4" ht="13.5">
      <c r="C18" s="288" t="s">
        <v>309</v>
      </c>
      <c r="D18" s="288">
        <v>1.01</v>
      </c>
    </row>
    <row r="19" spans="3:4" ht="13.5">
      <c r="C19" s="288" t="s">
        <v>310</v>
      </c>
      <c r="D19" s="288">
        <v>1</v>
      </c>
    </row>
    <row r="21" ht="13.5">
      <c r="D21" s="162" t="s">
        <v>416</v>
      </c>
    </row>
    <row r="22" spans="3:4" ht="13.5">
      <c r="C22" s="289" t="s">
        <v>424</v>
      </c>
      <c r="D22" s="290">
        <v>0.0004</v>
      </c>
    </row>
    <row r="23" spans="3:4" ht="13.5">
      <c r="C23" s="288" t="s">
        <v>425</v>
      </c>
      <c r="D23" s="290">
        <v>0.0009</v>
      </c>
    </row>
    <row r="24" spans="3:4" ht="13.5">
      <c r="C24" s="288" t="s">
        <v>426</v>
      </c>
      <c r="D24" s="290">
        <v>0</v>
      </c>
    </row>
  </sheetData>
  <sheetProtection/>
  <mergeCells count="1">
    <mergeCell ref="B4:E4"/>
  </mergeCells>
  <printOptions/>
  <pageMargins left="0.75" right="0.75" top="1" bottom="1" header="0.512" footer="0.512"/>
  <pageSetup horizontalDpi="600" verticalDpi="600" orientation="portrait" paperSize="9" scale="51" r:id="rId1"/>
</worksheet>
</file>

<file path=xl/worksheets/sheet12.xml><?xml version="1.0" encoding="utf-8"?>
<worksheet xmlns="http://schemas.openxmlformats.org/spreadsheetml/2006/main" xmlns:r="http://schemas.openxmlformats.org/officeDocument/2006/relationships">
  <dimension ref="A1:N77"/>
  <sheetViews>
    <sheetView view="pageBreakPreview" zoomScaleSheetLayoutView="100" zoomScalePageLayoutView="0" workbookViewId="0" topLeftCell="A1">
      <selection activeCell="G39" sqref="G39"/>
    </sheetView>
  </sheetViews>
  <sheetFormatPr defaultColWidth="8.796875" defaultRowHeight="14.25"/>
  <cols>
    <col min="1" max="1" width="3.19921875" style="161" customWidth="1"/>
    <col min="2" max="2" width="20.19921875" style="162" customWidth="1"/>
    <col min="3" max="3" width="27.19921875" style="162" customWidth="1"/>
    <col min="4" max="4" width="13.69921875" style="162" customWidth="1"/>
    <col min="5" max="5" width="17.19921875" style="162" bestFit="1" customWidth="1"/>
    <col min="6" max="6" width="9" style="162" customWidth="1"/>
    <col min="7" max="7" width="13" style="164" bestFit="1" customWidth="1"/>
    <col min="8" max="9" width="9" style="164" customWidth="1"/>
    <col min="10" max="11" width="9" style="165" customWidth="1"/>
    <col min="12" max="14" width="9" style="166" customWidth="1"/>
    <col min="15" max="16384" width="9" style="162" customWidth="1"/>
  </cols>
  <sheetData>
    <row r="1" spans="4:6" ht="13.5">
      <c r="D1" s="163" t="s">
        <v>231</v>
      </c>
      <c r="E1" s="585" t="s">
        <v>428</v>
      </c>
      <c r="F1" s="586"/>
    </row>
    <row r="2" spans="2:6" ht="13.5">
      <c r="B2" s="167" t="s">
        <v>232</v>
      </c>
      <c r="D2" s="163" t="s">
        <v>233</v>
      </c>
      <c r="E2" s="587" t="s">
        <v>22</v>
      </c>
      <c r="F2" s="588"/>
    </row>
    <row r="3" ht="15" customHeight="1">
      <c r="B3" s="162" t="s">
        <v>234</v>
      </c>
    </row>
    <row r="4" spans="2:6" ht="15" customHeight="1">
      <c r="B4" s="589" t="s">
        <v>235</v>
      </c>
      <c r="C4" s="589"/>
      <c r="D4" s="589"/>
      <c r="E4" s="589"/>
      <c r="F4" s="589"/>
    </row>
    <row r="5" spans="1:11" ht="22.5" customHeight="1">
      <c r="A5" s="161">
        <v>1</v>
      </c>
      <c r="B5" s="592" t="s">
        <v>236</v>
      </c>
      <c r="C5" s="593"/>
      <c r="D5" s="168">
        <f>'確認2'!J75</f>
        <v>57411000</v>
      </c>
      <c r="H5" s="169"/>
      <c r="I5" s="169"/>
      <c r="J5" s="170"/>
      <c r="K5" s="170"/>
    </row>
    <row r="6" spans="1:14" ht="13.5">
      <c r="A6" s="161">
        <v>2</v>
      </c>
      <c r="B6" s="167" t="s">
        <v>237</v>
      </c>
      <c r="H6" s="171"/>
      <c r="I6" s="172"/>
      <c r="J6" s="170" t="s">
        <v>238</v>
      </c>
      <c r="K6" s="170" t="s">
        <v>239</v>
      </c>
      <c r="L6" s="173" t="s">
        <v>240</v>
      </c>
      <c r="M6" s="173"/>
      <c r="N6" s="174"/>
    </row>
    <row r="7" spans="2:14" ht="13.5">
      <c r="B7" s="586" t="s">
        <v>241</v>
      </c>
      <c r="C7" s="586"/>
      <c r="D7" s="168">
        <f>$D$5*$K$12</f>
        <v>28705500</v>
      </c>
      <c r="H7" s="175"/>
      <c r="I7" s="175"/>
      <c r="L7" s="170" t="s">
        <v>242</v>
      </c>
      <c r="M7" s="170" t="s">
        <v>243</v>
      </c>
      <c r="N7" s="170" t="s">
        <v>244</v>
      </c>
    </row>
    <row r="8" spans="2:14" ht="13.5">
      <c r="B8" s="586" t="s">
        <v>245</v>
      </c>
      <c r="C8" s="586"/>
      <c r="D8" s="168"/>
      <c r="G8" s="176"/>
      <c r="H8" s="165"/>
      <c r="I8" s="177"/>
      <c r="L8" s="165"/>
      <c r="M8" s="165"/>
      <c r="N8" s="165"/>
    </row>
    <row r="9" spans="2:14" ht="13.5">
      <c r="B9" s="586" t="s">
        <v>246</v>
      </c>
      <c r="C9" s="586"/>
      <c r="D9" s="168">
        <f>$D$5*$N$12</f>
        <v>1722330</v>
      </c>
      <c r="G9" s="178"/>
      <c r="I9" s="177"/>
      <c r="L9" s="165"/>
      <c r="M9" s="165"/>
      <c r="N9" s="165"/>
    </row>
    <row r="10" spans="2:14" ht="13.5">
      <c r="B10" s="594" t="s">
        <v>247</v>
      </c>
      <c r="C10" s="163" t="s">
        <v>241</v>
      </c>
      <c r="D10" s="168"/>
      <c r="G10" s="180"/>
      <c r="I10" s="177"/>
      <c r="L10" s="165"/>
      <c r="M10" s="165"/>
      <c r="N10" s="165"/>
    </row>
    <row r="11" spans="2:14" ht="13.5">
      <c r="B11" s="594"/>
      <c r="C11" s="163" t="s">
        <v>245</v>
      </c>
      <c r="D11" s="168"/>
      <c r="I11" s="175"/>
      <c r="L11" s="165"/>
      <c r="M11" s="165"/>
      <c r="N11" s="165"/>
    </row>
    <row r="12" spans="2:14" ht="13.5">
      <c r="B12" s="594"/>
      <c r="C12" s="163" t="s">
        <v>248</v>
      </c>
      <c r="D12" s="168"/>
      <c r="I12" s="178" t="s">
        <v>249</v>
      </c>
      <c r="K12" s="181">
        <v>0.5</v>
      </c>
      <c r="L12" s="165"/>
      <c r="M12" s="165"/>
      <c r="N12" s="181">
        <v>0.03</v>
      </c>
    </row>
    <row r="13" spans="2:4" ht="13.5">
      <c r="B13" s="594"/>
      <c r="C13" s="163" t="s">
        <v>250</v>
      </c>
      <c r="D13" s="168"/>
    </row>
    <row r="14" spans="2:4" ht="13.5">
      <c r="B14" s="594"/>
      <c r="C14" s="163" t="s">
        <v>251</v>
      </c>
      <c r="D14" s="168"/>
    </row>
    <row r="15" spans="2:4" ht="13.5">
      <c r="B15" s="586" t="s">
        <v>252</v>
      </c>
      <c r="C15" s="586"/>
      <c r="D15" s="168"/>
    </row>
    <row r="16" spans="2:4" ht="13.5">
      <c r="B16" s="586" t="s">
        <v>253</v>
      </c>
      <c r="C16" s="586"/>
      <c r="D16" s="168"/>
    </row>
    <row r="17" spans="2:4" ht="13.5">
      <c r="B17" s="586" t="s">
        <v>254</v>
      </c>
      <c r="C17" s="586"/>
      <c r="D17" s="168"/>
    </row>
    <row r="18" spans="2:4" ht="8.25" customHeight="1">
      <c r="B18" s="182"/>
      <c r="C18" s="182"/>
      <c r="D18" s="183"/>
    </row>
    <row r="19" spans="1:4" ht="13.5">
      <c r="A19" s="161">
        <v>3</v>
      </c>
      <c r="B19" s="184" t="s">
        <v>255</v>
      </c>
      <c r="C19" s="182"/>
      <c r="D19" s="183"/>
    </row>
    <row r="20" ht="8.25" customHeight="1"/>
    <row r="21" spans="2:3" ht="13.5">
      <c r="B21" s="590" t="s">
        <v>256</v>
      </c>
      <c r="C21" s="591"/>
    </row>
    <row r="22" spans="2:3" ht="14.25" customHeight="1">
      <c r="B22" s="185" t="s">
        <v>257</v>
      </c>
      <c r="C22" s="186"/>
    </row>
    <row r="23" spans="2:3" ht="14.25" customHeight="1">
      <c r="B23" s="185" t="s">
        <v>258</v>
      </c>
      <c r="C23" s="186"/>
    </row>
    <row r="24" spans="2:3" ht="14.25" customHeight="1">
      <c r="B24" s="185" t="s">
        <v>259</v>
      </c>
      <c r="C24" s="186"/>
    </row>
    <row r="25" spans="2:3" ht="14.25" customHeight="1">
      <c r="B25" s="185" t="s">
        <v>260</v>
      </c>
      <c r="C25" s="186"/>
    </row>
    <row r="26" spans="2:3" ht="14.25" customHeight="1">
      <c r="B26" s="185" t="s">
        <v>261</v>
      </c>
      <c r="C26" s="186"/>
    </row>
    <row r="27" spans="2:3" ht="14.25" customHeight="1">
      <c r="B27" s="185" t="s">
        <v>262</v>
      </c>
      <c r="C27" s="186"/>
    </row>
    <row r="28" spans="2:3" ht="14.25" customHeight="1">
      <c r="B28" s="185" t="s">
        <v>263</v>
      </c>
      <c r="C28" s="186"/>
    </row>
    <row r="29" spans="2:3" ht="14.25" customHeight="1">
      <c r="B29" s="185" t="s">
        <v>264</v>
      </c>
      <c r="C29" s="186"/>
    </row>
    <row r="30" spans="2:3" ht="14.25" customHeight="1">
      <c r="B30" s="185" t="s">
        <v>265</v>
      </c>
      <c r="C30" s="186"/>
    </row>
    <row r="31" spans="2:3" ht="8.25" customHeight="1">
      <c r="B31" s="187"/>
      <c r="C31" s="188"/>
    </row>
    <row r="32" spans="1:2" ht="13.5">
      <c r="A32" s="161">
        <v>4</v>
      </c>
      <c r="B32" s="189" t="s">
        <v>266</v>
      </c>
    </row>
    <row r="33" spans="2:5" ht="24.75" customHeight="1">
      <c r="B33" s="190" t="s">
        <v>267</v>
      </c>
      <c r="C33" s="191" t="s">
        <v>226</v>
      </c>
      <c r="E33" s="162" t="s">
        <v>268</v>
      </c>
    </row>
    <row r="34" spans="2:5" ht="24.75" customHeight="1">
      <c r="B34" s="190" t="s">
        <v>269</v>
      </c>
      <c r="C34" s="191" t="s">
        <v>227</v>
      </c>
      <c r="E34" s="192">
        <f>+'確認2'!D21</f>
        <v>42627667.5</v>
      </c>
    </row>
    <row r="35" spans="2:3" ht="13.5">
      <c r="B35" s="187"/>
      <c r="C35" s="193"/>
    </row>
    <row r="36" spans="2:3" ht="24.75" customHeight="1">
      <c r="B36" s="194" t="s">
        <v>270</v>
      </c>
      <c r="C36" s="195" t="s">
        <v>228</v>
      </c>
    </row>
    <row r="37" spans="2:3" ht="12" customHeight="1">
      <c r="B37" s="196"/>
      <c r="C37" s="197"/>
    </row>
    <row r="38" spans="1:3" ht="18.75" customHeight="1">
      <c r="A38" s="161">
        <v>5</v>
      </c>
      <c r="B38" s="184" t="s">
        <v>271</v>
      </c>
      <c r="C38" s="197"/>
    </row>
    <row r="39" spans="2:3" ht="9" customHeight="1">
      <c r="B39" s="198"/>
      <c r="C39" s="193"/>
    </row>
    <row r="40" ht="13.5">
      <c r="B40" s="189" t="s">
        <v>272</v>
      </c>
    </row>
    <row r="41" spans="2:5" ht="24.75" customHeight="1">
      <c r="B41" s="190" t="s">
        <v>267</v>
      </c>
      <c r="C41" s="191" t="s">
        <v>226</v>
      </c>
      <c r="E41" s="162" t="s">
        <v>273</v>
      </c>
    </row>
    <row r="42" spans="2:5" ht="24.75" customHeight="1">
      <c r="B42" s="190" t="s">
        <v>269</v>
      </c>
      <c r="C42" s="191" t="s">
        <v>227</v>
      </c>
      <c r="E42" s="192">
        <f>+'確認2'!D49</f>
        <v>47376389.5</v>
      </c>
    </row>
    <row r="43" ht="13.5">
      <c r="B43" s="167"/>
    </row>
    <row r="44" spans="2:3" ht="24.75" customHeight="1">
      <c r="B44" s="194" t="s">
        <v>274</v>
      </c>
      <c r="C44" s="195" t="s">
        <v>228</v>
      </c>
    </row>
    <row r="45" ht="13.5">
      <c r="B45" s="182"/>
    </row>
    <row r="46" spans="1:2" ht="13.5">
      <c r="A46" s="161">
        <v>6</v>
      </c>
      <c r="B46" s="184" t="s">
        <v>275</v>
      </c>
    </row>
    <row r="47" spans="2:5" ht="13.5">
      <c r="B47" s="182"/>
      <c r="E47" s="162" t="s">
        <v>276</v>
      </c>
    </row>
    <row r="48" spans="2:5" ht="24.75" customHeight="1">
      <c r="B48" s="194" t="s">
        <v>277</v>
      </c>
      <c r="C48" s="191" t="s">
        <v>229</v>
      </c>
      <c r="E48" s="192">
        <f>+'確認2'!D64</f>
        <v>70891732.5</v>
      </c>
    </row>
    <row r="49" ht="13.5">
      <c r="B49" s="199"/>
    </row>
    <row r="50" spans="2:3" ht="24.75" customHeight="1">
      <c r="B50" s="194" t="s">
        <v>278</v>
      </c>
      <c r="C50" s="191" t="s">
        <v>446</v>
      </c>
    </row>
    <row r="51" ht="13.5">
      <c r="B51" s="182"/>
    </row>
    <row r="52" spans="2:3" ht="48" customHeight="1">
      <c r="B52" s="194" t="s">
        <v>279</v>
      </c>
      <c r="C52" s="195" t="s">
        <v>230</v>
      </c>
    </row>
    <row r="53" ht="13.5">
      <c r="B53" s="182"/>
    </row>
    <row r="54" spans="1:7" ht="13.5">
      <c r="A54" s="161">
        <v>7</v>
      </c>
      <c r="B54" s="184" t="s">
        <v>280</v>
      </c>
      <c r="G54" s="164" t="s">
        <v>281</v>
      </c>
    </row>
    <row r="55" spans="2:8" ht="19.5" customHeight="1">
      <c r="B55" s="179" t="s">
        <v>282</v>
      </c>
      <c r="C55" s="200">
        <f>'確認2'!G43</f>
        <v>4748000</v>
      </c>
      <c r="E55" s="201"/>
      <c r="G55" s="202">
        <f>'確認2'!D43</f>
        <v>4748722</v>
      </c>
      <c r="H55" s="175" t="str">
        <f>IF(C55&lt;=G55,"ok","out")</f>
        <v>ok</v>
      </c>
    </row>
    <row r="56" spans="2:8" ht="19.5" customHeight="1">
      <c r="B56" s="179" t="s">
        <v>283</v>
      </c>
      <c r="C56" s="200">
        <f>'確認2'!G60</f>
        <v>9162000</v>
      </c>
      <c r="E56" s="201"/>
      <c r="G56" s="202">
        <f>'確認2'!D60</f>
        <v>9162593</v>
      </c>
      <c r="H56" s="175" t="str">
        <f>IF(C56&lt;=G56,"ok","out")</f>
        <v>ok</v>
      </c>
    </row>
    <row r="57" spans="2:8" ht="19.5" customHeight="1">
      <c r="B57" s="179" t="s">
        <v>284</v>
      </c>
      <c r="C57" s="200">
        <f>'確認2'!I78</f>
        <v>8195000</v>
      </c>
      <c r="E57" s="201"/>
      <c r="G57" s="202">
        <f>'確認2'!D78</f>
        <v>8195084</v>
      </c>
      <c r="H57" s="175" t="str">
        <f>IF(C57&lt;=G57,"ok","out")</f>
        <v>ok</v>
      </c>
    </row>
    <row r="58" spans="2:6" ht="16.5" customHeight="1">
      <c r="B58" s="182"/>
      <c r="D58" s="163" t="s">
        <v>285</v>
      </c>
      <c r="E58" s="586"/>
      <c r="F58" s="586"/>
    </row>
    <row r="59" spans="4:6" ht="16.5" customHeight="1">
      <c r="D59" s="163" t="s">
        <v>286</v>
      </c>
      <c r="E59" s="586"/>
      <c r="F59" s="586"/>
    </row>
    <row r="60" spans="2:4" ht="13.5">
      <c r="B60" s="203" t="s">
        <v>287</v>
      </c>
      <c r="C60" s="204" t="s">
        <v>288</v>
      </c>
      <c r="D60" s="205" t="s">
        <v>289</v>
      </c>
    </row>
    <row r="61" spans="2:4" ht="27">
      <c r="B61" s="203" t="s">
        <v>290</v>
      </c>
      <c r="C61" s="204" t="s">
        <v>291</v>
      </c>
      <c r="D61" s="204" t="s">
        <v>292</v>
      </c>
    </row>
    <row r="62" spans="2:4" ht="27">
      <c r="B62" s="203" t="s">
        <v>293</v>
      </c>
      <c r="C62" s="204" t="s">
        <v>294</v>
      </c>
      <c r="D62" s="204" t="s">
        <v>295</v>
      </c>
    </row>
    <row r="64" ht="13.5">
      <c r="B64" s="206" t="s">
        <v>296</v>
      </c>
    </row>
    <row r="65" ht="13.5">
      <c r="B65" s="206" t="s">
        <v>297</v>
      </c>
    </row>
    <row r="66" ht="40.5">
      <c r="B66" s="206" t="s">
        <v>298</v>
      </c>
    </row>
    <row r="67" ht="40.5">
      <c r="B67" s="206" t="s">
        <v>299</v>
      </c>
    </row>
    <row r="69" spans="2:3" ht="13.5">
      <c r="B69" s="162" t="s">
        <v>300</v>
      </c>
      <c r="C69" s="162" t="s">
        <v>301</v>
      </c>
    </row>
    <row r="70" spans="2:3" ht="13.5">
      <c r="B70" s="162" t="s">
        <v>302</v>
      </c>
      <c r="C70" s="162" t="s">
        <v>303</v>
      </c>
    </row>
    <row r="71" spans="2:3" ht="13.5">
      <c r="B71" s="162" t="s">
        <v>304</v>
      </c>
      <c r="C71" s="162" t="s">
        <v>305</v>
      </c>
    </row>
    <row r="73" ht="13.5">
      <c r="B73" s="162" t="s">
        <v>306</v>
      </c>
    </row>
    <row r="74" ht="13.5">
      <c r="B74" s="162" t="s">
        <v>307</v>
      </c>
    </row>
    <row r="75" ht="13.5">
      <c r="B75" s="162" t="s">
        <v>308</v>
      </c>
    </row>
    <row r="76" ht="13.5">
      <c r="B76" s="162" t="s">
        <v>309</v>
      </c>
    </row>
    <row r="77" ht="13.5">
      <c r="B77" s="162" t="s">
        <v>310</v>
      </c>
    </row>
  </sheetData>
  <sheetProtection/>
  <mergeCells count="14">
    <mergeCell ref="B9:C9"/>
    <mergeCell ref="B10:B14"/>
    <mergeCell ref="E1:F1"/>
    <mergeCell ref="E2:F2"/>
    <mergeCell ref="E58:F58"/>
    <mergeCell ref="E59:F59"/>
    <mergeCell ref="B4:F4"/>
    <mergeCell ref="B21:C21"/>
    <mergeCell ref="B5:C5"/>
    <mergeCell ref="B15:C15"/>
    <mergeCell ref="B16:C16"/>
    <mergeCell ref="B17:C17"/>
    <mergeCell ref="B7:C7"/>
    <mergeCell ref="B8:C8"/>
  </mergeCells>
  <dataValidations count="6">
    <dataValidation type="list" allowBlank="1" showInputMessage="1" showErrorMessage="1" sqref="C33 C41">
      <formula1>$B$60:$B$62</formula1>
    </dataValidation>
    <dataValidation type="list" allowBlank="1" showInputMessage="1" showErrorMessage="1" sqref="C34:C35 C42 C39">
      <formula1>$C$60:$C$62</formula1>
    </dataValidation>
    <dataValidation type="list" allowBlank="1" showInputMessage="1" showErrorMessage="1" sqref="C36:C38 C44">
      <formula1>$B$64:$B$67</formula1>
    </dataValidation>
    <dataValidation type="list" allowBlank="1" showInputMessage="1" showErrorMessage="1" sqref="C48">
      <formula1>$D$60:$D$62</formula1>
    </dataValidation>
    <dataValidation type="list" allowBlank="1" showInputMessage="1" showErrorMessage="1" sqref="C50">
      <formula1>$B$73:$B$77</formula1>
    </dataValidation>
    <dataValidation type="list" allowBlank="1" showInputMessage="1" showErrorMessage="1" sqref="C52">
      <formula1>$B$69:$B$71</formula1>
    </dataValidation>
  </dataValidations>
  <printOptions/>
  <pageMargins left="0.7874015748031497" right="0.7874015748031497" top="0.39" bottom="0.28" header="0.5118110236220472" footer="0.35"/>
  <pageSetup horizontalDpi="600" verticalDpi="600" orientation="portrait" paperSize="9" scale="88" r:id="rId3"/>
  <colBreaks count="1" manualBreakCount="1">
    <brk id="7" max="65535" man="1"/>
  </colBreaks>
  <legacyDrawing r:id="rId2"/>
</worksheet>
</file>

<file path=xl/worksheets/sheet13.xml><?xml version="1.0" encoding="utf-8"?>
<worksheet xmlns="http://schemas.openxmlformats.org/spreadsheetml/2006/main" xmlns:r="http://schemas.openxmlformats.org/officeDocument/2006/relationships">
  <dimension ref="A1:K106"/>
  <sheetViews>
    <sheetView view="pageBreakPreview" zoomScaleSheetLayoutView="100" zoomScalePageLayoutView="0" workbookViewId="0" topLeftCell="B1">
      <pane ySplit="4530" topLeftCell="A79" activePane="bottomLeft" state="split"/>
      <selection pane="topLeft" activeCell="G39" sqref="G39"/>
      <selection pane="bottomLeft" activeCell="G39" sqref="G39"/>
    </sheetView>
  </sheetViews>
  <sheetFormatPr defaultColWidth="8.796875" defaultRowHeight="14.25"/>
  <cols>
    <col min="1" max="1" width="11.69921875" style="162" customWidth="1"/>
    <col min="2" max="2" width="28" style="162" customWidth="1"/>
    <col min="3" max="3" width="16.69921875" style="162" customWidth="1"/>
    <col min="4" max="4" width="12.5" style="162" customWidth="1"/>
    <col min="5" max="5" width="5.59765625" style="162" customWidth="1"/>
    <col min="6" max="10" width="15.09765625" style="162" customWidth="1"/>
    <col min="11" max="12" width="5.59765625" style="162" customWidth="1"/>
    <col min="13" max="16384" width="9" style="162" customWidth="1"/>
  </cols>
  <sheetData>
    <row r="1" spans="1:5" ht="13.5">
      <c r="A1" s="162" t="s">
        <v>311</v>
      </c>
      <c r="C1" s="163" t="str">
        <f>'入力2'!E1</f>
        <v>上毛町</v>
      </c>
      <c r="D1" s="598" t="str">
        <f>'入力2'!E2</f>
        <v>H27配水管布設工事</v>
      </c>
      <c r="E1" s="599"/>
    </row>
    <row r="3" spans="2:5" ht="13.5">
      <c r="B3" s="162" t="s">
        <v>312</v>
      </c>
      <c r="D3" s="168">
        <f>'入力2'!D5</f>
        <v>57411000</v>
      </c>
      <c r="E3" s="162" t="s">
        <v>313</v>
      </c>
    </row>
    <row r="4" spans="2:10" ht="24" customHeight="1">
      <c r="B4" s="162" t="s">
        <v>314</v>
      </c>
      <c r="F4" s="162" t="s">
        <v>315</v>
      </c>
      <c r="H4" s="162" t="s">
        <v>316</v>
      </c>
      <c r="J4" s="162" t="s">
        <v>317</v>
      </c>
    </row>
    <row r="5" spans="2:10" ht="13.5">
      <c r="B5" s="586" t="s">
        <v>241</v>
      </c>
      <c r="C5" s="586"/>
      <c r="D5" s="168">
        <f>'入力2'!D7</f>
        <v>28705500</v>
      </c>
      <c r="F5" s="207">
        <f>D5/2</f>
        <v>14352750</v>
      </c>
      <c r="G5" s="208" t="s">
        <v>0</v>
      </c>
      <c r="H5" s="207">
        <f>D5/2</f>
        <v>14352750</v>
      </c>
      <c r="I5" s="209"/>
      <c r="J5" s="207">
        <f>D5</f>
        <v>28705500</v>
      </c>
    </row>
    <row r="6" spans="2:10" ht="13.5">
      <c r="B6" s="586" t="s">
        <v>245</v>
      </c>
      <c r="C6" s="586"/>
      <c r="D6" s="168">
        <f>'入力2'!D8</f>
        <v>0</v>
      </c>
      <c r="F6" s="210" t="s">
        <v>319</v>
      </c>
      <c r="G6" s="209"/>
      <c r="H6" s="207">
        <f>D6</f>
        <v>0</v>
      </c>
      <c r="I6" s="209"/>
      <c r="J6" s="207">
        <f>D6</f>
        <v>0</v>
      </c>
    </row>
    <row r="7" spans="2:10" ht="13.5">
      <c r="B7" s="586" t="s">
        <v>246</v>
      </c>
      <c r="C7" s="586"/>
      <c r="D7" s="168">
        <f>'入力2'!D9</f>
        <v>1722330</v>
      </c>
      <c r="E7" s="162" t="s">
        <v>320</v>
      </c>
      <c r="F7" s="207">
        <f>VLOOKUP(F31,F36:H38,3,FALSE)</f>
        <v>1291747.5</v>
      </c>
      <c r="G7" s="211"/>
      <c r="H7" s="207">
        <f>F7</f>
        <v>1291747.5</v>
      </c>
      <c r="I7" s="209"/>
      <c r="J7" s="207">
        <f>F7</f>
        <v>1291747.5</v>
      </c>
    </row>
    <row r="8" spans="2:10" ht="13.5">
      <c r="B8" s="594" t="s">
        <v>247</v>
      </c>
      <c r="C8" s="163" t="s">
        <v>241</v>
      </c>
      <c r="D8" s="168">
        <f>'入力2'!D10</f>
        <v>0</v>
      </c>
      <c r="F8" s="207">
        <f>D8/2</f>
        <v>0</v>
      </c>
      <c r="G8" s="209"/>
      <c r="H8" s="207">
        <f>D8/2</f>
        <v>0</v>
      </c>
      <c r="I8" s="209"/>
      <c r="J8" s="210" t="s">
        <v>1</v>
      </c>
    </row>
    <row r="9" spans="2:10" ht="13.5">
      <c r="B9" s="594"/>
      <c r="C9" s="163" t="s">
        <v>245</v>
      </c>
      <c r="D9" s="168">
        <f>'入力2'!D11</f>
        <v>0</v>
      </c>
      <c r="F9" s="210" t="s">
        <v>319</v>
      </c>
      <c r="G9" s="209"/>
      <c r="H9" s="212">
        <f>D9</f>
        <v>0</v>
      </c>
      <c r="I9" s="209"/>
      <c r="J9" s="210" t="s">
        <v>319</v>
      </c>
    </row>
    <row r="10" spans="2:10" ht="13.5">
      <c r="B10" s="594"/>
      <c r="C10" s="163" t="s">
        <v>248</v>
      </c>
      <c r="D10" s="168">
        <f>'入力2'!D12</f>
        <v>0</v>
      </c>
      <c r="F10" s="207">
        <f>D10</f>
        <v>0</v>
      </c>
      <c r="G10" s="209"/>
      <c r="H10" s="207">
        <f>F10</f>
        <v>0</v>
      </c>
      <c r="I10" s="209"/>
      <c r="J10" s="210" t="s">
        <v>322</v>
      </c>
    </row>
    <row r="11" spans="2:10" ht="13.5">
      <c r="B11" s="594"/>
      <c r="C11" s="163" t="s">
        <v>250</v>
      </c>
      <c r="D11" s="168">
        <f>'入力2'!D13</f>
        <v>0</v>
      </c>
      <c r="F11" s="210" t="s">
        <v>323</v>
      </c>
      <c r="G11" s="209"/>
      <c r="H11" s="210" t="s">
        <v>323</v>
      </c>
      <c r="I11" s="209"/>
      <c r="J11" s="210" t="s">
        <v>323</v>
      </c>
    </row>
    <row r="12" spans="2:10" ht="13.5">
      <c r="B12" s="594"/>
      <c r="C12" s="163" t="s">
        <v>251</v>
      </c>
      <c r="D12" s="168">
        <f>'入力2'!D14</f>
        <v>0</v>
      </c>
      <c r="F12" s="207">
        <f>D12</f>
        <v>0</v>
      </c>
      <c r="G12" s="209"/>
      <c r="H12" s="207">
        <f>F12</f>
        <v>0</v>
      </c>
      <c r="I12" s="209"/>
      <c r="J12" s="210" t="s">
        <v>1</v>
      </c>
    </row>
    <row r="13" spans="2:10" ht="13.5">
      <c r="B13" s="586" t="s">
        <v>252</v>
      </c>
      <c r="C13" s="586"/>
      <c r="D13" s="168">
        <f>'入力2'!D15</f>
        <v>0</v>
      </c>
      <c r="F13" s="207">
        <f>D13</f>
        <v>0</v>
      </c>
      <c r="G13" s="209"/>
      <c r="H13" s="207">
        <f>F13</f>
        <v>0</v>
      </c>
      <c r="I13" s="209"/>
      <c r="J13" s="210" t="s">
        <v>324</v>
      </c>
    </row>
    <row r="14" spans="2:10" ht="13.5">
      <c r="B14" s="586" t="s">
        <v>253</v>
      </c>
      <c r="C14" s="586"/>
      <c r="D14" s="168">
        <f>'入力2'!D16</f>
        <v>0</v>
      </c>
      <c r="F14" s="210" t="s">
        <v>325</v>
      </c>
      <c r="G14" s="209"/>
      <c r="H14" s="210" t="s">
        <v>325</v>
      </c>
      <c r="I14" s="209"/>
      <c r="J14" s="212">
        <f>D14</f>
        <v>0</v>
      </c>
    </row>
    <row r="15" spans="2:10" ht="13.5">
      <c r="B15" s="586" t="s">
        <v>254</v>
      </c>
      <c r="C15" s="586"/>
      <c r="D15" s="168">
        <f>'入力2'!D17</f>
        <v>0</v>
      </c>
      <c r="F15" s="210" t="s">
        <v>326</v>
      </c>
      <c r="G15" s="209"/>
      <c r="H15" s="210" t="s">
        <v>326</v>
      </c>
      <c r="I15" s="209"/>
      <c r="J15" s="210" t="s">
        <v>326</v>
      </c>
    </row>
    <row r="16" spans="2:11" ht="13.5">
      <c r="B16" s="586" t="s">
        <v>327</v>
      </c>
      <c r="C16" s="586"/>
      <c r="D16" s="213">
        <f>SUM(D5:D15)</f>
        <v>30427830</v>
      </c>
      <c r="E16" s="162" t="s">
        <v>2</v>
      </c>
      <c r="F16" s="201">
        <f>SUM(F5:F15)</f>
        <v>15644497.5</v>
      </c>
      <c r="G16" s="162" t="s">
        <v>3</v>
      </c>
      <c r="H16" s="201">
        <f>SUM(H5:H15)</f>
        <v>15644497.5</v>
      </c>
      <c r="I16" s="162" t="s">
        <v>4</v>
      </c>
      <c r="J16" s="201">
        <f>SUM(J5:J15)</f>
        <v>29997247.5</v>
      </c>
      <c r="K16" s="162" t="s">
        <v>5</v>
      </c>
    </row>
    <row r="18" spans="3:8" ht="13.5">
      <c r="C18" s="214" t="s">
        <v>6</v>
      </c>
      <c r="D18" s="201">
        <f>D3-D16</f>
        <v>26983170</v>
      </c>
      <c r="E18" s="162" t="s">
        <v>7</v>
      </c>
      <c r="F18" s="215">
        <f>D18+F5+D7+F8+F10+F12+F13+C26</f>
        <v>43058250</v>
      </c>
      <c r="G18" s="216" t="s">
        <v>8</v>
      </c>
      <c r="H18" s="162" t="s">
        <v>315</v>
      </c>
    </row>
    <row r="19" spans="3:11" ht="13.5">
      <c r="C19" s="214"/>
      <c r="D19" s="201"/>
      <c r="F19" s="164" t="s">
        <v>335</v>
      </c>
      <c r="H19" s="597" t="s">
        <v>336</v>
      </c>
      <c r="I19" s="597"/>
      <c r="J19" s="597"/>
      <c r="K19" s="597"/>
    </row>
    <row r="20" spans="2:11" ht="14.25" thickBot="1">
      <c r="B20" s="162" t="s">
        <v>315</v>
      </c>
      <c r="F20" s="162" t="s">
        <v>246</v>
      </c>
      <c r="H20" s="597"/>
      <c r="I20" s="597"/>
      <c r="J20" s="597"/>
      <c r="K20" s="597"/>
    </row>
    <row r="21" spans="3:7" ht="14.25" thickBot="1">
      <c r="C21" s="162" t="s">
        <v>337</v>
      </c>
      <c r="D21" s="218">
        <f>D18+F16-C25</f>
        <v>42627667.5</v>
      </c>
      <c r="E21" s="162" t="s">
        <v>338</v>
      </c>
      <c r="F21" s="192">
        <f>D7+C25</f>
        <v>1722330</v>
      </c>
      <c r="G21" s="162" t="s">
        <v>339</v>
      </c>
    </row>
    <row r="22" spans="2:11" ht="13.5">
      <c r="B22" s="590" t="s">
        <v>256</v>
      </c>
      <c r="C22" s="591"/>
      <c r="D22" s="219"/>
      <c r="K22" s="167"/>
    </row>
    <row r="23" spans="2:11" ht="13.5">
      <c r="B23" s="185" t="s">
        <v>257</v>
      </c>
      <c r="C23" s="186">
        <f>'入力2'!C22</f>
        <v>0</v>
      </c>
      <c r="D23" s="219"/>
      <c r="F23" s="162" t="s">
        <v>340</v>
      </c>
      <c r="K23" s="167"/>
    </row>
    <row r="24" spans="2:11" ht="13.5">
      <c r="B24" s="185" t="s">
        <v>258</v>
      </c>
      <c r="C24" s="186">
        <f>'入力2'!C23</f>
        <v>0</v>
      </c>
      <c r="D24" s="219"/>
      <c r="F24" s="192">
        <f>F18+C25</f>
        <v>43058250</v>
      </c>
      <c r="G24" s="162" t="s">
        <v>9</v>
      </c>
      <c r="K24" s="167"/>
    </row>
    <row r="25" spans="2:11" ht="13.5">
      <c r="B25" s="185" t="s">
        <v>259</v>
      </c>
      <c r="C25" s="186">
        <f>'入力2'!C24</f>
        <v>0</v>
      </c>
      <c r="D25" s="220">
        <v>21</v>
      </c>
      <c r="K25" s="167"/>
    </row>
    <row r="26" spans="2:11" ht="13.5">
      <c r="B26" s="185" t="s">
        <v>260</v>
      </c>
      <c r="C26" s="186">
        <f>'入力2'!C25</f>
        <v>0</v>
      </c>
      <c r="D26" s="219"/>
      <c r="F26" s="216" t="s">
        <v>342</v>
      </c>
      <c r="K26" s="167"/>
    </row>
    <row r="27" spans="2:11" ht="13.5">
      <c r="B27" s="185" t="s">
        <v>261</v>
      </c>
      <c r="C27" s="186">
        <f>'入力2'!C26</f>
        <v>0</v>
      </c>
      <c r="D27" s="219"/>
      <c r="F27" s="221">
        <f>F21/F24</f>
        <v>0.04</v>
      </c>
      <c r="G27" s="222"/>
      <c r="K27" s="167"/>
    </row>
    <row r="28" spans="2:11" ht="13.5">
      <c r="B28" s="185" t="s">
        <v>262</v>
      </c>
      <c r="C28" s="186">
        <f>'入力2'!C27</f>
        <v>0</v>
      </c>
      <c r="D28" s="219"/>
      <c r="F28" s="162" t="s">
        <v>343</v>
      </c>
      <c r="K28" s="167"/>
    </row>
    <row r="29" spans="2:11" ht="13.5">
      <c r="B29" s="185" t="s">
        <v>263</v>
      </c>
      <c r="C29" s="186">
        <f>'入力2'!C28</f>
        <v>0</v>
      </c>
      <c r="D29" s="219"/>
      <c r="F29" s="192">
        <f>F21</f>
        <v>1722330</v>
      </c>
      <c r="K29" s="167"/>
    </row>
    <row r="30" spans="2:11" ht="14.25" thickBot="1">
      <c r="B30" s="185" t="s">
        <v>264</v>
      </c>
      <c r="C30" s="186">
        <f>'入力2'!C29</f>
        <v>0</v>
      </c>
      <c r="D30" s="219"/>
      <c r="K30" s="167"/>
    </row>
    <row r="31" spans="2:11" ht="14.25" thickBot="1">
      <c r="B31" s="185" t="s">
        <v>265</v>
      </c>
      <c r="C31" s="186">
        <f>'入力2'!C30</f>
        <v>0</v>
      </c>
      <c r="D31" s="219"/>
      <c r="F31" s="223" t="str">
        <f>IF(AND(D7&lt;=30000000,F27&lt;=3%),"全額対象",IF(AND(D7&lt;=30000000,F27&gt;=3%),"3%の額が３千万以下",IF(AND(D7&gt;30000000,F27&gt;=3%),"3%の額が３千万以下",IF(AND(D7&gt;30000000,F27&gt;=3%),"3%の額が３千万をこえる場合",IF(AND(D7&gt;30000000,F27&lt;=3%),"3%の額が３千万をこえる場合")))))</f>
        <v>3%の額が３千万以下</v>
      </c>
      <c r="K31" s="167"/>
    </row>
    <row r="32" spans="2:11" ht="13.5">
      <c r="B32" s="185" t="s">
        <v>344</v>
      </c>
      <c r="C32" s="224">
        <f>SUM(C23:C24,C26:C31)</f>
        <v>0</v>
      </c>
      <c r="D32" s="219"/>
      <c r="E32" s="162" t="s">
        <v>345</v>
      </c>
      <c r="F32" s="193"/>
      <c r="K32" s="167"/>
    </row>
    <row r="33" spans="4:6" ht="13.5">
      <c r="D33" s="201"/>
      <c r="F33" s="193"/>
    </row>
    <row r="34" spans="2:6" ht="14.25" thickBot="1">
      <c r="B34" s="162" t="s">
        <v>346</v>
      </c>
      <c r="F34" s="193"/>
    </row>
    <row r="35" spans="1:11" ht="14.25" thickBot="1">
      <c r="A35" s="162" t="s">
        <v>269</v>
      </c>
      <c r="B35" s="225" t="str">
        <f>'入力2'!C34</f>
        <v>1000万を超え20億円以下</v>
      </c>
      <c r="C35" s="226">
        <f>MATCH('確認2'!B35,'[7]共通仮設費率決定'!B5:D5,0)</f>
        <v>2</v>
      </c>
      <c r="F35" s="227"/>
      <c r="K35" s="167"/>
    </row>
    <row r="36" spans="1:11" ht="14.25" thickBot="1">
      <c r="A36" s="162" t="s">
        <v>267</v>
      </c>
      <c r="B36" s="225" t="str">
        <f>'入力2'!C33</f>
        <v>開削工事及び小口径推進工事</v>
      </c>
      <c r="C36" s="226">
        <f>MATCH(B36,'[7]共通仮設費率決定'!A6:A8,0)</f>
        <v>1</v>
      </c>
      <c r="F36" s="228" t="s">
        <v>347</v>
      </c>
      <c r="G36" s="163"/>
      <c r="H36" s="192">
        <f>F21</f>
        <v>1722330</v>
      </c>
      <c r="K36" s="167"/>
    </row>
    <row r="37" spans="1:11" ht="30" customHeight="1" thickBot="1">
      <c r="A37" s="595" t="s">
        <v>348</v>
      </c>
      <c r="B37" s="596"/>
      <c r="C37" s="230">
        <f>INDEX('共2'!B6:D8,C36,C35)</f>
        <v>0.0964</v>
      </c>
      <c r="E37" s="162" t="s">
        <v>349</v>
      </c>
      <c r="F37" s="231" t="s">
        <v>350</v>
      </c>
      <c r="G37" s="232"/>
      <c r="H37" s="233">
        <f>F24*0.03</f>
        <v>1291747.5</v>
      </c>
      <c r="I37" s="216" t="s">
        <v>351</v>
      </c>
      <c r="K37" s="167"/>
    </row>
    <row r="38" spans="1:11" ht="20.25" customHeight="1" thickBot="1">
      <c r="A38" s="229"/>
      <c r="B38" s="196" t="s">
        <v>270</v>
      </c>
      <c r="C38" s="234"/>
      <c r="F38" s="228" t="s">
        <v>352</v>
      </c>
      <c r="G38" s="163"/>
      <c r="H38" s="207">
        <v>30000000</v>
      </c>
      <c r="K38" s="167"/>
    </row>
    <row r="39" spans="1:11" ht="20.25" customHeight="1" thickBot="1">
      <c r="A39" s="229"/>
      <c r="B39" s="235" t="str">
        <f>'入力2'!C36</f>
        <v>地方部（施工地域が一般交通等の影響を受ける場合）</v>
      </c>
      <c r="C39" s="230">
        <f>VLOOKUP(B39,'共2'!C19:D22,2,FALSE)</f>
        <v>0.015</v>
      </c>
      <c r="E39" s="162" t="s">
        <v>353</v>
      </c>
      <c r="K39" s="167"/>
    </row>
    <row r="40" spans="1:8" ht="20.25" customHeight="1" thickBot="1">
      <c r="A40" s="229"/>
      <c r="B40" s="182"/>
      <c r="C40" s="234"/>
      <c r="H40" s="167"/>
    </row>
    <row r="41" spans="1:8" ht="20.25" customHeight="1" thickBot="1">
      <c r="A41" s="229"/>
      <c r="B41" s="182" t="s">
        <v>354</v>
      </c>
      <c r="C41" s="234" t="s">
        <v>355</v>
      </c>
      <c r="D41" s="236">
        <f>C37+C39</f>
        <v>0.1114</v>
      </c>
      <c r="E41" s="162" t="s">
        <v>356</v>
      </c>
      <c r="F41" s="237" t="s">
        <v>357</v>
      </c>
      <c r="G41" s="238">
        <f>D21*D41</f>
        <v>4748722.1595</v>
      </c>
      <c r="H41" s="167"/>
    </row>
    <row r="42" spans="2:8" ht="12" customHeight="1" thickBot="1">
      <c r="B42" s="239"/>
      <c r="C42" s="240"/>
      <c r="D42" s="167"/>
      <c r="H42" s="167"/>
    </row>
    <row r="43" spans="2:8" ht="20.25" customHeight="1" thickBot="1">
      <c r="B43" s="187" t="s">
        <v>282</v>
      </c>
      <c r="C43" s="241" t="s">
        <v>358</v>
      </c>
      <c r="D43" s="242">
        <f>ROUNDDOWN(D21*D41+C32,0)</f>
        <v>4748722</v>
      </c>
      <c r="E43" s="162" t="s">
        <v>359</v>
      </c>
      <c r="G43" s="201">
        <f>ROUNDDOWN(D43,-3)</f>
        <v>4748000</v>
      </c>
      <c r="H43" s="167"/>
    </row>
    <row r="44" spans="2:8" ht="13.5">
      <c r="B44" s="187"/>
      <c r="C44" s="240"/>
      <c r="D44" s="219"/>
      <c r="H44" s="167"/>
    </row>
    <row r="45" spans="2:11" ht="14.25" thickBot="1">
      <c r="B45" s="239"/>
      <c r="C45" s="240"/>
      <c r="H45" s="167"/>
      <c r="K45" s="167"/>
    </row>
    <row r="46" spans="2:11" ht="14.25" thickBot="1">
      <c r="B46" s="187" t="s">
        <v>360</v>
      </c>
      <c r="C46" s="240" t="s">
        <v>361</v>
      </c>
      <c r="D46" s="243">
        <f>D3+D43</f>
        <v>62159722</v>
      </c>
      <c r="E46" s="162" t="s">
        <v>362</v>
      </c>
      <c r="H46" s="167"/>
      <c r="K46" s="167"/>
    </row>
    <row r="47" spans="2:11" ht="13.5">
      <c r="B47" s="239"/>
      <c r="C47" s="240"/>
      <c r="H47" s="167"/>
      <c r="K47" s="167"/>
    </row>
    <row r="48" spans="2:11" ht="14.25" thickBot="1">
      <c r="B48" s="239" t="s">
        <v>316</v>
      </c>
      <c r="C48" s="240"/>
      <c r="H48" s="167"/>
      <c r="K48" s="167"/>
    </row>
    <row r="49" spans="2:11" ht="14.25" thickBot="1">
      <c r="B49" s="239"/>
      <c r="C49" s="240" t="s">
        <v>363</v>
      </c>
      <c r="D49" s="218">
        <f>D18+H16+D43-C25</f>
        <v>47376389.5</v>
      </c>
      <c r="E49" s="162" t="s">
        <v>364</v>
      </c>
      <c r="H49" s="167"/>
      <c r="K49" s="167"/>
    </row>
    <row r="50" spans="2:11" ht="14.25" thickBot="1">
      <c r="B50" s="239" t="s">
        <v>365</v>
      </c>
      <c r="C50" s="240"/>
      <c r="H50" s="167"/>
      <c r="K50" s="167"/>
    </row>
    <row r="51" spans="1:11" ht="14.25" thickBot="1">
      <c r="A51" s="162" t="s">
        <v>269</v>
      </c>
      <c r="B51" s="225" t="str">
        <f>'入力2'!C42</f>
        <v>1000万を超え20億円以下</v>
      </c>
      <c r="C51" s="226">
        <f>MATCH(B51,'[7]現場管理費率決定'!B5:D5,0)</f>
        <v>2</v>
      </c>
      <c r="H51" s="167"/>
      <c r="K51" s="167"/>
    </row>
    <row r="52" spans="1:11" ht="14.25" thickBot="1">
      <c r="A52" s="162" t="s">
        <v>267</v>
      </c>
      <c r="B52" s="225" t="str">
        <f>'入力2'!C41</f>
        <v>開削工事及び小口径推進工事</v>
      </c>
      <c r="C52" s="226">
        <f>MATCH(B52,'[7]現場管理費率決定'!A6:A8,0)</f>
        <v>1</v>
      </c>
      <c r="H52" s="167"/>
      <c r="K52" s="167"/>
    </row>
    <row r="53" spans="1:11" ht="27" customHeight="1" thickBot="1">
      <c r="A53" s="595" t="s">
        <v>366</v>
      </c>
      <c r="B53" s="596"/>
      <c r="C53" s="230">
        <f>INDEX('現2'!B6:D8,C52,C51)</f>
        <v>0.1834</v>
      </c>
      <c r="E53" s="162" t="s">
        <v>367</v>
      </c>
      <c r="K53" s="167"/>
    </row>
    <row r="54" spans="1:11" ht="15" customHeight="1">
      <c r="A54" s="229"/>
      <c r="B54" s="182"/>
      <c r="C54" s="234"/>
      <c r="K54" s="167"/>
    </row>
    <row r="55" spans="1:11" ht="20.25" customHeight="1" thickBot="1">
      <c r="A55" s="229"/>
      <c r="B55" s="182" t="s">
        <v>274</v>
      </c>
      <c r="C55" s="234"/>
      <c r="K55" s="167"/>
    </row>
    <row r="56" spans="1:11" ht="20.25" customHeight="1" thickBot="1">
      <c r="A56" s="229"/>
      <c r="B56" s="235" t="str">
        <f>'入力2'!C44</f>
        <v>地方部（施工地域が一般交通等の影響を受ける場合）</v>
      </c>
      <c r="C56" s="230">
        <f>VLOOKUP(B56,'現2'!C18:D21,2,FALSE)</f>
        <v>0.01</v>
      </c>
      <c r="E56" s="162" t="s">
        <v>368</v>
      </c>
      <c r="K56" s="167"/>
    </row>
    <row r="57" spans="1:11" ht="20.25" customHeight="1" thickBot="1">
      <c r="A57" s="229"/>
      <c r="B57" s="182"/>
      <c r="C57" s="234"/>
      <c r="K57" s="167"/>
    </row>
    <row r="58" spans="1:11" ht="20.25" customHeight="1" thickBot="1">
      <c r="A58" s="229"/>
      <c r="B58" s="182" t="s">
        <v>369</v>
      </c>
      <c r="C58" s="234" t="s">
        <v>370</v>
      </c>
      <c r="D58" s="244">
        <f>C53+C56</f>
        <v>0.19340000000000002</v>
      </c>
      <c r="E58" s="162" t="s">
        <v>371</v>
      </c>
      <c r="K58" s="167"/>
    </row>
    <row r="59" spans="1:11" ht="16.5" customHeight="1" thickBot="1">
      <c r="A59" s="229"/>
      <c r="B59" s="182"/>
      <c r="C59" s="245"/>
      <c r="K59" s="167"/>
    </row>
    <row r="60" spans="1:11" ht="22.5" customHeight="1" thickBot="1">
      <c r="A60" s="229"/>
      <c r="B60" s="182" t="s">
        <v>283</v>
      </c>
      <c r="C60" s="245" t="s">
        <v>372</v>
      </c>
      <c r="D60" s="246">
        <f>ROUNDDOWN(D49*D58,0)</f>
        <v>9162593</v>
      </c>
      <c r="E60" s="162" t="s">
        <v>373</v>
      </c>
      <c r="F60" s="245"/>
      <c r="G60" s="201">
        <f>ROUNDDOWN(D60,-3)</f>
        <v>9162000</v>
      </c>
      <c r="K60" s="167"/>
    </row>
    <row r="61" spans="1:11" ht="16.5" customHeight="1" thickBot="1">
      <c r="A61" s="229"/>
      <c r="B61" s="182"/>
      <c r="C61" s="245"/>
      <c r="K61" s="167"/>
    </row>
    <row r="62" spans="1:11" ht="27" customHeight="1" thickBot="1">
      <c r="A62" s="229"/>
      <c r="B62" s="196" t="s">
        <v>374</v>
      </c>
      <c r="C62" s="245" t="s">
        <v>375</v>
      </c>
      <c r="D62" s="247">
        <f>D3+D43+D60</f>
        <v>71322315</v>
      </c>
      <c r="E62" s="162" t="s">
        <v>376</v>
      </c>
      <c r="F62" s="245"/>
      <c r="K62" s="167"/>
    </row>
    <row r="63" spans="1:11" ht="27" customHeight="1">
      <c r="A63" s="229"/>
      <c r="B63" s="182"/>
      <c r="C63" s="245"/>
      <c r="K63" s="167"/>
    </row>
    <row r="64" spans="1:11" ht="18" customHeight="1">
      <c r="A64" s="229"/>
      <c r="B64" s="182" t="s">
        <v>317</v>
      </c>
      <c r="C64" s="248" t="s">
        <v>377</v>
      </c>
      <c r="D64" s="192">
        <f>SUM(D18,J16,D43,D60)-C25</f>
        <v>70891732.5</v>
      </c>
      <c r="E64" s="162" t="s">
        <v>378</v>
      </c>
      <c r="K64" s="167"/>
    </row>
    <row r="65" spans="2:11" ht="13.5">
      <c r="B65" s="239"/>
      <c r="C65" s="240"/>
      <c r="K65" s="167"/>
    </row>
    <row r="66" spans="2:11" ht="14.25" thickBot="1">
      <c r="B66" s="239" t="s">
        <v>379</v>
      </c>
      <c r="C66" s="240"/>
      <c r="K66" s="167"/>
    </row>
    <row r="67" spans="1:11" ht="14.25" thickBot="1">
      <c r="A67" s="162" t="s">
        <v>269</v>
      </c>
      <c r="B67" s="249" t="str">
        <f>'入力2'!C48</f>
        <v>500万を超え30億円以下</v>
      </c>
      <c r="C67" s="240"/>
      <c r="K67" s="167"/>
    </row>
    <row r="68" spans="1:11" ht="24" customHeight="1" thickBot="1">
      <c r="A68" s="595" t="s">
        <v>380</v>
      </c>
      <c r="B68" s="596"/>
      <c r="C68" s="230">
        <f>HLOOKUP($B$67,'般2'!$B$5:$D$6,2,FALSE)</f>
        <v>0.11410000000000001</v>
      </c>
      <c r="E68" s="162" t="s">
        <v>381</v>
      </c>
      <c r="K68" s="167"/>
    </row>
    <row r="69" spans="1:11" ht="15.75" customHeight="1">
      <c r="A69" s="229"/>
      <c r="B69" s="182"/>
      <c r="C69" s="234"/>
      <c r="K69" s="167"/>
    </row>
    <row r="70" spans="1:11" ht="20.25" customHeight="1" thickBot="1">
      <c r="A70" s="229"/>
      <c r="B70" s="182" t="s">
        <v>382</v>
      </c>
      <c r="C70" s="234"/>
      <c r="K70" s="167"/>
    </row>
    <row r="71" spans="1:11" ht="20.25" customHeight="1" thickBot="1">
      <c r="A71" s="229"/>
      <c r="B71" s="235" t="str">
        <f>'入力2'!C50</f>
        <v>２５％を超え３５％以下</v>
      </c>
      <c r="C71" s="250">
        <f>VLOOKUP($B$71,'般2'!$C$15:$D$19,2,FALSE)</f>
        <v>1.01</v>
      </c>
      <c r="E71" s="162" t="s">
        <v>383</v>
      </c>
      <c r="K71" s="167"/>
    </row>
    <row r="72" spans="1:11" ht="20.25" customHeight="1" thickBot="1">
      <c r="A72" s="229"/>
      <c r="B72" s="198" t="s">
        <v>384</v>
      </c>
      <c r="C72" s="251"/>
      <c r="K72" s="167"/>
    </row>
    <row r="73" spans="1:11" ht="43.5" customHeight="1" thickBot="1">
      <c r="A73" s="229"/>
      <c r="B73" s="252" t="str">
        <f>'入力2'!C52</f>
        <v>ケース１：発注者が金銭的保証を必要とする場合。ただし、特定建設工事共同企業体工事は除く。</v>
      </c>
      <c r="C73" s="230">
        <f>VLOOKUP($B$73,'般2'!$C$22:$D$24,2,FALSE)</f>
        <v>0.0004</v>
      </c>
      <c r="E73" s="162" t="s">
        <v>385</v>
      </c>
      <c r="K73" s="167"/>
    </row>
    <row r="74" spans="1:11" ht="20.25" customHeight="1" thickBot="1">
      <c r="A74" s="229"/>
      <c r="B74" s="182"/>
      <c r="C74" s="234"/>
      <c r="J74" s="303" t="s">
        <v>445</v>
      </c>
      <c r="K74" s="167"/>
    </row>
    <row r="75" spans="1:11" ht="20.25" customHeight="1" thickBot="1">
      <c r="A75" s="229"/>
      <c r="B75" s="182" t="s">
        <v>386</v>
      </c>
      <c r="C75" s="234"/>
      <c r="D75" s="244">
        <f>ROUND((C68*C71)+C73,4)</f>
        <v>0.1156</v>
      </c>
      <c r="E75" s="162" t="s">
        <v>387</v>
      </c>
      <c r="J75" s="168">
        <v>57411000</v>
      </c>
      <c r="K75" s="167"/>
    </row>
    <row r="76" spans="1:11" ht="16.5" customHeight="1">
      <c r="A76" s="229"/>
      <c r="B76" s="182"/>
      <c r="C76" s="245"/>
      <c r="K76" s="167"/>
    </row>
    <row r="77" spans="2:11" ht="14.25" thickBot="1">
      <c r="B77" s="239"/>
      <c r="C77" s="240"/>
      <c r="G77" s="162" t="s">
        <v>388</v>
      </c>
      <c r="H77" s="229" t="s">
        <v>389</v>
      </c>
      <c r="I77" s="229" t="s">
        <v>390</v>
      </c>
      <c r="J77" s="229" t="s">
        <v>391</v>
      </c>
      <c r="K77" s="167"/>
    </row>
    <row r="78" spans="2:11" ht="23.25" customHeight="1" thickBot="1">
      <c r="B78" s="239" t="s">
        <v>284</v>
      </c>
      <c r="C78" s="240" t="s">
        <v>392</v>
      </c>
      <c r="D78" s="253">
        <f>ROUNDDOWN(D64*D75,0)</f>
        <v>8195084</v>
      </c>
      <c r="E78" s="162" t="s">
        <v>393</v>
      </c>
      <c r="G78" s="201">
        <f>ROUNDDOWN(D78,-3)</f>
        <v>8195000</v>
      </c>
      <c r="H78" s="201"/>
      <c r="I78" s="254">
        <f>G78-H78</f>
        <v>8195000</v>
      </c>
      <c r="J78" s="255"/>
      <c r="K78" s="167"/>
    </row>
    <row r="79" spans="2:10" ht="14.25" thickBot="1">
      <c r="B79" s="239"/>
      <c r="J79" s="256"/>
    </row>
    <row r="80" spans="2:10" ht="25.5" customHeight="1" thickBot="1">
      <c r="B80" s="239" t="s">
        <v>394</v>
      </c>
      <c r="C80" s="162" t="s">
        <v>395</v>
      </c>
      <c r="D80" s="218">
        <f>SUM(D78,D60,D43,D3)</f>
        <v>79517399</v>
      </c>
      <c r="E80" s="162" t="s">
        <v>396</v>
      </c>
      <c r="G80" s="201">
        <f>$D$3+$G$43+$G$60+G78</f>
        <v>79516000</v>
      </c>
      <c r="I80" s="201">
        <f>$D$3+$G$43+$G$60+I78</f>
        <v>79516000</v>
      </c>
      <c r="J80" s="256"/>
    </row>
    <row r="81" spans="2:10" ht="25.5" customHeight="1" thickBot="1">
      <c r="B81" s="239"/>
      <c r="D81" s="257"/>
      <c r="J81" s="256"/>
    </row>
    <row r="82" spans="2:10" ht="22.5" customHeight="1" thickBot="1">
      <c r="B82" s="239" t="s">
        <v>397</v>
      </c>
      <c r="D82" s="218">
        <f>ROUNDDOWN(D80,-3)</f>
        <v>79517000</v>
      </c>
      <c r="E82" s="162" t="s">
        <v>398</v>
      </c>
      <c r="G82" s="257">
        <f>ROUNDDOWN(G80,-3)</f>
        <v>79516000</v>
      </c>
      <c r="I82" s="257">
        <f>ROUNDDOWN(I80,-3)</f>
        <v>79516000</v>
      </c>
      <c r="J82" s="255">
        <f>'概算事業費'!M83*1000</f>
        <v>127310319</v>
      </c>
    </row>
    <row r="83" spans="2:10" ht="25.5" customHeight="1" thickBot="1">
      <c r="B83" s="239" t="s">
        <v>399</v>
      </c>
      <c r="C83" s="330">
        <f>G87</f>
        <v>0.09</v>
      </c>
      <c r="D83" s="166">
        <f>D82*$G$87</f>
        <v>7156530</v>
      </c>
      <c r="F83" s="229" t="s">
        <v>400</v>
      </c>
      <c r="G83" s="166">
        <f>G82*$G$87</f>
        <v>7156440</v>
      </c>
      <c r="H83" s="229"/>
      <c r="I83" s="166">
        <f>I82*$G$87</f>
        <v>7156440</v>
      </c>
      <c r="J83" s="258">
        <f>J82*$G$87</f>
        <v>11457928.709999999</v>
      </c>
    </row>
    <row r="84" spans="2:10" ht="25.5" customHeight="1" thickBot="1">
      <c r="B84" s="239" t="s">
        <v>401</v>
      </c>
      <c r="D84" s="247">
        <f>SUM(D82:D83)</f>
        <v>86673530</v>
      </c>
      <c r="G84" s="247">
        <f>SUM(G82:G83)</f>
        <v>86672440</v>
      </c>
      <c r="I84" s="247">
        <f>SUM(I82:I83)</f>
        <v>86672440</v>
      </c>
      <c r="J84" s="259">
        <f>SUM(J82:J83)</f>
        <v>138768247.71</v>
      </c>
    </row>
    <row r="85" spans="2:9" ht="25.5" customHeight="1">
      <c r="B85" s="260" t="s">
        <v>402</v>
      </c>
      <c r="C85" s="163" t="s">
        <v>403</v>
      </c>
      <c r="D85" s="261"/>
      <c r="F85" s="262" t="s">
        <v>404</v>
      </c>
      <c r="G85" s="263">
        <f>ROUNDDOWN(G83,-1)</f>
        <v>7156440</v>
      </c>
      <c r="H85" s="262"/>
      <c r="I85" s="263"/>
    </row>
    <row r="86" spans="2:7" ht="25.5" customHeight="1">
      <c r="B86" s="185" t="s">
        <v>282</v>
      </c>
      <c r="C86" s="163" t="str">
        <f>IF('入力2'!C55&lt;='確認2'!D43,"ＯＫ","ＯＵＴ")</f>
        <v>ＯＫ</v>
      </c>
      <c r="D86" s="261"/>
      <c r="F86" s="262" t="s">
        <v>405</v>
      </c>
      <c r="G86" s="263">
        <f>G83-G85</f>
        <v>0</v>
      </c>
    </row>
    <row r="87" spans="2:8" ht="25.5" customHeight="1">
      <c r="B87" s="185" t="s">
        <v>283</v>
      </c>
      <c r="C87" s="163" t="str">
        <f>IF('入力2'!C56&lt;='確認2'!D60,"ＯＫ","ＯＵＴ")</f>
        <v>ＯＫ</v>
      </c>
      <c r="D87" s="261"/>
      <c r="F87" s="264" t="s">
        <v>406</v>
      </c>
      <c r="G87" s="265">
        <v>0.09</v>
      </c>
      <c r="H87" s="329" t="s">
        <v>82</v>
      </c>
    </row>
    <row r="88" spans="2:7" ht="25.5" customHeight="1">
      <c r="B88" s="185" t="s">
        <v>284</v>
      </c>
      <c r="C88" s="163" t="str">
        <f>IF('入力2'!C57&lt;='確認2'!D78,"ＯＫ","ＯＵＴ")</f>
        <v>ＯＫ</v>
      </c>
      <c r="D88" s="261"/>
      <c r="F88" s="266" t="s">
        <v>407</v>
      </c>
      <c r="G88" s="267">
        <f>G86/G87</f>
        <v>0</v>
      </c>
    </row>
    <row r="89" spans="2:4" ht="21.75" customHeight="1">
      <c r="B89" s="203" t="s">
        <v>287</v>
      </c>
      <c r="C89" s="204" t="s">
        <v>288</v>
      </c>
      <c r="D89" s="204" t="s">
        <v>289</v>
      </c>
    </row>
    <row r="90" spans="2:4" ht="27">
      <c r="B90" s="203" t="s">
        <v>290</v>
      </c>
      <c r="C90" s="204" t="s">
        <v>291</v>
      </c>
      <c r="D90" s="204" t="s">
        <v>292</v>
      </c>
    </row>
    <row r="91" spans="2:4" ht="27">
      <c r="B91" s="203" t="s">
        <v>293</v>
      </c>
      <c r="C91" s="204" t="s">
        <v>294</v>
      </c>
      <c r="D91" s="204" t="s">
        <v>295</v>
      </c>
    </row>
    <row r="93" ht="13.5">
      <c r="B93" s="206" t="s">
        <v>296</v>
      </c>
    </row>
    <row r="94" ht="13.5">
      <c r="B94" s="206" t="s">
        <v>297</v>
      </c>
    </row>
    <row r="95" ht="27">
      <c r="B95" s="206" t="s">
        <v>298</v>
      </c>
    </row>
    <row r="96" ht="27">
      <c r="B96" s="206" t="s">
        <v>299</v>
      </c>
    </row>
    <row r="98" spans="2:3" ht="13.5">
      <c r="B98" s="162" t="s">
        <v>300</v>
      </c>
      <c r="C98" s="162" t="s">
        <v>301</v>
      </c>
    </row>
    <row r="99" spans="2:3" ht="13.5">
      <c r="B99" s="162" t="s">
        <v>302</v>
      </c>
      <c r="C99" s="162" t="s">
        <v>303</v>
      </c>
    </row>
    <row r="100" spans="2:3" ht="13.5">
      <c r="B100" s="162" t="s">
        <v>304</v>
      </c>
      <c r="C100" s="162" t="s">
        <v>305</v>
      </c>
    </row>
    <row r="102" ht="13.5">
      <c r="B102" s="162" t="s">
        <v>306</v>
      </c>
    </row>
    <row r="103" ht="13.5">
      <c r="B103" s="162" t="s">
        <v>307</v>
      </c>
    </row>
    <row r="104" ht="13.5">
      <c r="B104" s="162" t="s">
        <v>308</v>
      </c>
    </row>
    <row r="105" ht="13.5">
      <c r="B105" s="162" t="s">
        <v>309</v>
      </c>
    </row>
    <row r="106" ht="13.5">
      <c r="B106" s="162" t="s">
        <v>310</v>
      </c>
    </row>
  </sheetData>
  <sheetProtection/>
  <mergeCells count="14">
    <mergeCell ref="A37:B37"/>
    <mergeCell ref="A53:B53"/>
    <mergeCell ref="A68:B68"/>
    <mergeCell ref="B13:C13"/>
    <mergeCell ref="B14:C14"/>
    <mergeCell ref="B15:C15"/>
    <mergeCell ref="B16:C16"/>
    <mergeCell ref="B22:C22"/>
    <mergeCell ref="D1:E1"/>
    <mergeCell ref="H19:K20"/>
    <mergeCell ref="B5:C5"/>
    <mergeCell ref="B6:C6"/>
    <mergeCell ref="B7:C7"/>
    <mergeCell ref="B8:B12"/>
  </mergeCells>
  <printOptions/>
  <pageMargins left="0.75" right="0.75" top="0.54" bottom="0.44" header="0.512" footer="0.512"/>
  <pageSetup horizontalDpi="300" verticalDpi="300" orientation="portrait" paperSize="9" scale="78" r:id="rId1"/>
</worksheet>
</file>

<file path=xl/worksheets/sheet14.xml><?xml version="1.0" encoding="utf-8"?>
<worksheet xmlns="http://schemas.openxmlformats.org/spreadsheetml/2006/main" xmlns:r="http://schemas.openxmlformats.org/officeDocument/2006/relationships">
  <dimension ref="A3:H22"/>
  <sheetViews>
    <sheetView view="pageBreakPreview" zoomScaleSheetLayoutView="100" zoomScalePageLayoutView="0" workbookViewId="0" topLeftCell="A1">
      <selection activeCell="G39" sqref="G39"/>
    </sheetView>
  </sheetViews>
  <sheetFormatPr defaultColWidth="8.796875" defaultRowHeight="14.25"/>
  <cols>
    <col min="1" max="1" width="28.69921875" style="162" customWidth="1"/>
    <col min="2" max="2" width="11.5" style="162" customWidth="1"/>
    <col min="3" max="3" width="14.69921875" style="162" customWidth="1"/>
    <col min="4" max="4" width="13.8984375" style="162" customWidth="1"/>
    <col min="5" max="5" width="15.8984375" style="162" customWidth="1"/>
    <col min="6" max="6" width="11.69921875" style="162" customWidth="1"/>
    <col min="7" max="7" width="10" style="162" customWidth="1"/>
    <col min="8" max="16384" width="9" style="162" customWidth="1"/>
  </cols>
  <sheetData>
    <row r="3" ht="13.5">
      <c r="A3" s="162" t="s">
        <v>408</v>
      </c>
    </row>
    <row r="4" spans="2:5" ht="13.5">
      <c r="B4" s="586" t="s">
        <v>409</v>
      </c>
      <c r="C4" s="586"/>
      <c r="D4" s="586"/>
      <c r="E4" s="268"/>
    </row>
    <row r="5" spans="1:4" ht="27" customHeight="1">
      <c r="A5" s="163" t="s">
        <v>267</v>
      </c>
      <c r="B5" s="204" t="s">
        <v>288</v>
      </c>
      <c r="C5" s="204" t="s">
        <v>291</v>
      </c>
      <c r="D5" s="204" t="s">
        <v>294</v>
      </c>
    </row>
    <row r="6" spans="1:5" ht="42.75" customHeight="1">
      <c r="A6" s="269" t="s">
        <v>287</v>
      </c>
      <c r="B6" s="270">
        <v>0.1332</v>
      </c>
      <c r="C6" s="270">
        <f>F12/100</f>
        <v>0.0964</v>
      </c>
      <c r="D6" s="270">
        <v>0.0408</v>
      </c>
      <c r="E6" s="271"/>
    </row>
    <row r="7" spans="1:5" ht="42.75" customHeight="1">
      <c r="A7" s="272" t="s">
        <v>290</v>
      </c>
      <c r="B7" s="270">
        <v>0.1285</v>
      </c>
      <c r="C7" s="270">
        <f>F13/100</f>
        <v>0.09380000000000001</v>
      </c>
      <c r="D7" s="270">
        <v>0.0408</v>
      </c>
      <c r="E7" s="271"/>
    </row>
    <row r="8" spans="1:5" ht="42.75" customHeight="1">
      <c r="A8" s="272" t="s">
        <v>293</v>
      </c>
      <c r="B8" s="270">
        <v>0.0764</v>
      </c>
      <c r="C8" s="270">
        <f>F14/100</f>
        <v>0.0726</v>
      </c>
      <c r="D8" s="270">
        <v>0.0634</v>
      </c>
      <c r="E8" s="271"/>
    </row>
    <row r="9" spans="1:6" ht="27.75" customHeight="1">
      <c r="A9" s="217"/>
      <c r="B9" s="217"/>
      <c r="C9" s="271"/>
      <c r="D9" s="273"/>
      <c r="E9" s="271"/>
      <c r="F9" s="271"/>
    </row>
    <row r="10" ht="13.5">
      <c r="A10" s="162" t="s">
        <v>410</v>
      </c>
    </row>
    <row r="11" spans="3:8" ht="14.25" thickBot="1">
      <c r="C11" s="216" t="s">
        <v>10</v>
      </c>
      <c r="D11" s="162" t="s">
        <v>411</v>
      </c>
      <c r="E11" s="229" t="s">
        <v>409</v>
      </c>
      <c r="F11" s="162" t="s">
        <v>412</v>
      </c>
      <c r="H11" s="162" t="s">
        <v>413</v>
      </c>
    </row>
    <row r="12" spans="1:6" ht="14.25" thickBot="1">
      <c r="A12" s="203" t="s">
        <v>287</v>
      </c>
      <c r="B12" s="274">
        <v>485.4</v>
      </c>
      <c r="C12" s="218">
        <f>'確認2'!D21</f>
        <v>42627667.5</v>
      </c>
      <c r="D12" s="275">
        <v>-0.2231</v>
      </c>
      <c r="E12" s="274">
        <f>B12*POWER(C12,D12)</f>
        <v>9.63641694929502</v>
      </c>
      <c r="F12" s="276">
        <f>ROUND(E12,2)</f>
        <v>9.64</v>
      </c>
    </row>
    <row r="13" spans="1:6" ht="14.25" thickBot="1">
      <c r="A13" s="203" t="s">
        <v>290</v>
      </c>
      <c r="B13" s="274">
        <v>422.4</v>
      </c>
      <c r="C13" s="218">
        <f>C12</f>
        <v>42627667.5</v>
      </c>
      <c r="D13" s="277">
        <v>-0.2167</v>
      </c>
      <c r="E13" s="274">
        <f>B13*POWER(C13,D13)</f>
        <v>9.383605613624644</v>
      </c>
      <c r="F13" s="276">
        <f>ROUND(E13,2)</f>
        <v>9.38</v>
      </c>
    </row>
    <row r="14" spans="1:6" ht="14.25" thickBot="1">
      <c r="A14" s="203" t="s">
        <v>293</v>
      </c>
      <c r="B14" s="274">
        <v>13.5</v>
      </c>
      <c r="C14" s="218">
        <f>C13</f>
        <v>42627667.5</v>
      </c>
      <c r="D14" s="278">
        <v>-0.0353</v>
      </c>
      <c r="E14" s="274">
        <f>B14*POWER(C14,D14)</f>
        <v>7.261154140290935</v>
      </c>
      <c r="F14" s="276">
        <f>ROUND(E14,2)</f>
        <v>7.26</v>
      </c>
    </row>
    <row r="15" ht="13.5">
      <c r="C15" s="279" t="s">
        <v>414</v>
      </c>
    </row>
    <row r="18" spans="3:4" ht="33" customHeight="1">
      <c r="C18" s="206" t="s">
        <v>415</v>
      </c>
      <c r="D18" s="163" t="s">
        <v>416</v>
      </c>
    </row>
    <row r="19" spans="3:4" ht="23.25" customHeight="1">
      <c r="C19" s="206" t="s">
        <v>296</v>
      </c>
      <c r="D19" s="280">
        <v>0.02</v>
      </c>
    </row>
    <row r="20" spans="3:4" ht="33" customHeight="1">
      <c r="C20" s="206" t="s">
        <v>297</v>
      </c>
      <c r="D20" s="280">
        <v>0.01</v>
      </c>
    </row>
    <row r="21" spans="3:4" ht="58.5" customHeight="1">
      <c r="C21" s="206" t="s">
        <v>298</v>
      </c>
      <c r="D21" s="281">
        <v>0.015</v>
      </c>
    </row>
    <row r="22" spans="3:4" ht="58.5" customHeight="1">
      <c r="C22" s="206" t="s">
        <v>299</v>
      </c>
      <c r="D22" s="280">
        <v>0</v>
      </c>
    </row>
  </sheetData>
  <sheetProtection/>
  <mergeCells count="1">
    <mergeCell ref="B4:D4"/>
  </mergeCells>
  <printOptions/>
  <pageMargins left="0.75" right="0.75" top="1" bottom="1" header="0.512" footer="0.512"/>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3:H21"/>
  <sheetViews>
    <sheetView view="pageBreakPreview" zoomScale="115" zoomScaleSheetLayoutView="115" zoomScalePageLayoutView="0" workbookViewId="0" topLeftCell="A1">
      <selection activeCell="G39" sqref="G39"/>
    </sheetView>
  </sheetViews>
  <sheetFormatPr defaultColWidth="8.796875" defaultRowHeight="14.25"/>
  <cols>
    <col min="1" max="1" width="26.5" style="162" customWidth="1"/>
    <col min="2" max="2" width="9.09765625" style="162" customWidth="1"/>
    <col min="3" max="3" width="17.5" style="162" customWidth="1"/>
    <col min="4" max="4" width="16.5" style="162" customWidth="1"/>
    <col min="5" max="5" width="17.3984375" style="162" customWidth="1"/>
    <col min="6" max="6" width="13.09765625" style="162" customWidth="1"/>
    <col min="7" max="7" width="10" style="162" customWidth="1"/>
    <col min="8" max="16384" width="9" style="162" customWidth="1"/>
  </cols>
  <sheetData>
    <row r="3" ht="13.5">
      <c r="A3" s="162" t="s">
        <v>408</v>
      </c>
    </row>
    <row r="4" spans="3:5" ht="13.5">
      <c r="C4" s="600" t="s">
        <v>409</v>
      </c>
      <c r="D4" s="601"/>
      <c r="E4" s="601"/>
    </row>
    <row r="5" spans="1:4" ht="27" customHeight="1">
      <c r="A5" s="163" t="s">
        <v>267</v>
      </c>
      <c r="B5" s="204" t="s">
        <v>288</v>
      </c>
      <c r="C5" s="204" t="s">
        <v>291</v>
      </c>
      <c r="D5" s="204" t="s">
        <v>294</v>
      </c>
    </row>
    <row r="6" spans="1:5" ht="42.75" customHeight="1">
      <c r="A6" s="269" t="s">
        <v>287</v>
      </c>
      <c r="B6" s="221">
        <v>0.2135</v>
      </c>
      <c r="C6" s="221">
        <f>F12/100</f>
        <v>0.1834</v>
      </c>
      <c r="D6" s="221">
        <v>0.1272</v>
      </c>
      <c r="E6" s="271"/>
    </row>
    <row r="7" spans="1:5" ht="42.75" customHeight="1">
      <c r="A7" s="272" t="s">
        <v>290</v>
      </c>
      <c r="B7" s="221">
        <v>0.2398</v>
      </c>
      <c r="C7" s="221">
        <f>F13/100</f>
        <v>0.23629999999999998</v>
      </c>
      <c r="D7" s="221">
        <v>0.2281</v>
      </c>
      <c r="E7" s="271"/>
    </row>
    <row r="8" spans="1:5" ht="42.75" customHeight="1">
      <c r="A8" s="272" t="s">
        <v>293</v>
      </c>
      <c r="B8" s="221">
        <v>0.162</v>
      </c>
      <c r="C8" s="221">
        <f>F14/100</f>
        <v>0.15789999999999998</v>
      </c>
      <c r="D8" s="221">
        <v>0.1485</v>
      </c>
      <c r="E8" s="271"/>
    </row>
    <row r="9" spans="1:6" ht="27.75" customHeight="1">
      <c r="A9" s="217"/>
      <c r="B9" s="217"/>
      <c r="C9" s="271"/>
      <c r="D9" s="273"/>
      <c r="E9" s="271"/>
      <c r="F9" s="271"/>
    </row>
    <row r="10" ht="13.5">
      <c r="A10" s="162" t="s">
        <v>410</v>
      </c>
    </row>
    <row r="11" spans="4:8" ht="14.25" thickBot="1">
      <c r="D11" s="162" t="s">
        <v>411</v>
      </c>
      <c r="E11" s="229" t="s">
        <v>409</v>
      </c>
      <c r="F11" s="162" t="s">
        <v>412</v>
      </c>
      <c r="H11" s="162" t="s">
        <v>413</v>
      </c>
    </row>
    <row r="12" spans="1:6" ht="14.25" thickBot="1">
      <c r="A12" s="203" t="s">
        <v>287</v>
      </c>
      <c r="B12" s="274">
        <v>103.1</v>
      </c>
      <c r="C12" s="282">
        <f>'確認2'!D49</f>
        <v>47376389.5</v>
      </c>
      <c r="D12" s="275">
        <v>-0.0977</v>
      </c>
      <c r="E12" s="274">
        <f>B12*POWER(C12,D12)</f>
        <v>18.338181286453114</v>
      </c>
      <c r="F12" s="276">
        <f>ROUND(E12,2)</f>
        <v>18.34</v>
      </c>
    </row>
    <row r="13" spans="1:6" ht="14.25" thickBot="1">
      <c r="A13" s="203" t="s">
        <v>290</v>
      </c>
      <c r="B13" s="274">
        <v>27.9</v>
      </c>
      <c r="C13" s="282">
        <f>C12</f>
        <v>47376389.5</v>
      </c>
      <c r="D13" s="277">
        <v>-0.0094</v>
      </c>
      <c r="E13" s="274">
        <f>B13*POWER(C13,D13)</f>
        <v>23.62946674429644</v>
      </c>
      <c r="F13" s="276">
        <f>ROUND(E13,2)</f>
        <v>23.63</v>
      </c>
    </row>
    <row r="14" spans="1:6" ht="14.25" thickBot="1">
      <c r="A14" s="203" t="s">
        <v>293</v>
      </c>
      <c r="B14" s="274">
        <v>21.1</v>
      </c>
      <c r="C14" s="282">
        <f>C13</f>
        <v>47376389.5</v>
      </c>
      <c r="D14" s="278">
        <v>-0.0164</v>
      </c>
      <c r="E14" s="274">
        <f>B14*POWER(C14,D14)</f>
        <v>15.790767500794194</v>
      </c>
      <c r="F14" s="276">
        <f>ROUND(E14,2)</f>
        <v>15.79</v>
      </c>
    </row>
    <row r="15" ht="13.5">
      <c r="C15" s="279" t="s">
        <v>417</v>
      </c>
    </row>
    <row r="17" spans="3:4" ht="27">
      <c r="C17" s="206" t="s">
        <v>415</v>
      </c>
      <c r="D17" s="163" t="s">
        <v>416</v>
      </c>
    </row>
    <row r="18" spans="3:4" ht="13.5">
      <c r="C18" s="206" t="s">
        <v>296</v>
      </c>
      <c r="D18" s="281">
        <v>0.015</v>
      </c>
    </row>
    <row r="19" spans="3:4" ht="13.5">
      <c r="C19" s="206" t="s">
        <v>297</v>
      </c>
      <c r="D19" s="281">
        <v>0.005</v>
      </c>
    </row>
    <row r="20" spans="3:4" ht="40.5">
      <c r="C20" s="206" t="s">
        <v>298</v>
      </c>
      <c r="D20" s="281">
        <v>0.01</v>
      </c>
    </row>
    <row r="21" spans="3:4" ht="40.5">
      <c r="C21" s="206" t="s">
        <v>299</v>
      </c>
      <c r="D21" s="280">
        <v>0</v>
      </c>
    </row>
  </sheetData>
  <sheetProtection/>
  <mergeCells count="1">
    <mergeCell ref="C4:E4"/>
  </mergeCells>
  <printOptions/>
  <pageMargins left="0.75" right="0.75" top="1" bottom="1" header="0.512" footer="0.512"/>
  <pageSetup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dimension ref="A3:H24"/>
  <sheetViews>
    <sheetView view="pageBreakPreview" zoomScaleSheetLayoutView="100" zoomScalePageLayoutView="0" workbookViewId="0" topLeftCell="A1">
      <selection activeCell="G39" sqref="G39"/>
    </sheetView>
  </sheetViews>
  <sheetFormatPr defaultColWidth="8.796875" defaultRowHeight="14.25"/>
  <cols>
    <col min="1" max="1" width="25.69921875" style="162" customWidth="1"/>
    <col min="2" max="2" width="13.19921875" style="162" customWidth="1"/>
    <col min="3" max="3" width="71.69921875" style="162" customWidth="1"/>
    <col min="4" max="4" width="14.59765625" style="162" customWidth="1"/>
    <col min="5" max="5" width="13.09765625" style="162" customWidth="1"/>
    <col min="6" max="6" width="11.19921875" style="162" customWidth="1"/>
    <col min="7" max="7" width="10" style="162" customWidth="1"/>
    <col min="8" max="16384" width="9" style="162" customWidth="1"/>
  </cols>
  <sheetData>
    <row r="3" ht="13.5">
      <c r="A3" s="162" t="s">
        <v>379</v>
      </c>
    </row>
    <row r="4" spans="2:5" ht="13.5">
      <c r="B4" s="601" t="s">
        <v>409</v>
      </c>
      <c r="C4" s="601"/>
      <c r="D4" s="601"/>
      <c r="E4" s="602"/>
    </row>
    <row r="5" spans="1:5" ht="27" customHeight="1">
      <c r="A5" s="163"/>
      <c r="B5" s="283" t="s">
        <v>289</v>
      </c>
      <c r="C5" s="283" t="s">
        <v>292</v>
      </c>
      <c r="D5" s="283" t="s">
        <v>295</v>
      </c>
      <c r="E5" s="284"/>
    </row>
    <row r="6" spans="1:5" ht="42.75" customHeight="1">
      <c r="A6" s="269" t="s">
        <v>418</v>
      </c>
      <c r="B6" s="285">
        <v>0.1438</v>
      </c>
      <c r="C6" s="285">
        <f>F10/100</f>
        <v>0.11410000000000001</v>
      </c>
      <c r="D6" s="285">
        <v>0.0722</v>
      </c>
      <c r="E6" s="271"/>
    </row>
    <row r="7" spans="1:5" ht="27" customHeight="1">
      <c r="A7" s="163"/>
      <c r="B7" s="204" t="s">
        <v>289</v>
      </c>
      <c r="C7" s="204" t="s">
        <v>292</v>
      </c>
      <c r="D7" s="204" t="s">
        <v>295</v>
      </c>
      <c r="E7" s="284"/>
    </row>
    <row r="8" ht="13.5">
      <c r="A8" s="162" t="s">
        <v>419</v>
      </c>
    </row>
    <row r="9" spans="2:6" ht="14.25" thickBot="1">
      <c r="B9" s="162" t="s">
        <v>411</v>
      </c>
      <c r="C9" s="229" t="s">
        <v>409</v>
      </c>
      <c r="D9" s="162" t="s">
        <v>412</v>
      </c>
      <c r="F9" s="162" t="s">
        <v>413</v>
      </c>
    </row>
    <row r="10" spans="1:6" ht="14.25" thickBot="1">
      <c r="A10" s="203"/>
      <c r="B10" s="274">
        <v>-2.57651</v>
      </c>
      <c r="C10" s="282">
        <f>'確認2'!D64</f>
        <v>70891732.5</v>
      </c>
      <c r="D10" s="275">
        <v>31.63531</v>
      </c>
      <c r="E10" s="286">
        <f>B10*LOG(C10)+D10</f>
        <v>11.408171956245866</v>
      </c>
      <c r="F10" s="276">
        <f>ROUND(E10,2)</f>
        <v>11.41</v>
      </c>
    </row>
    <row r="11" ht="13.5">
      <c r="C11" s="279" t="s">
        <v>420</v>
      </c>
    </row>
    <row r="13" ht="13.5">
      <c r="C13" s="162" t="s">
        <v>421</v>
      </c>
    </row>
    <row r="14" spans="4:8" ht="13.5">
      <c r="D14" s="162" t="s">
        <v>422</v>
      </c>
      <c r="H14" s="287"/>
    </row>
    <row r="15" spans="3:4" ht="13.5">
      <c r="C15" s="288" t="s">
        <v>423</v>
      </c>
      <c r="D15" s="288">
        <v>1.05</v>
      </c>
    </row>
    <row r="16" spans="3:4" ht="13.5">
      <c r="C16" s="288" t="s">
        <v>307</v>
      </c>
      <c r="D16" s="288">
        <v>1.04</v>
      </c>
    </row>
    <row r="17" spans="3:4" ht="13.5">
      <c r="C17" s="288" t="s">
        <v>308</v>
      </c>
      <c r="D17" s="288">
        <v>1.03</v>
      </c>
    </row>
    <row r="18" spans="3:4" ht="13.5">
      <c r="C18" s="288" t="s">
        <v>309</v>
      </c>
      <c r="D18" s="288">
        <v>1.01</v>
      </c>
    </row>
    <row r="19" spans="3:4" ht="13.5">
      <c r="C19" s="288" t="s">
        <v>310</v>
      </c>
      <c r="D19" s="288">
        <v>1</v>
      </c>
    </row>
    <row r="21" ht="13.5">
      <c r="D21" s="162" t="s">
        <v>416</v>
      </c>
    </row>
    <row r="22" spans="3:4" ht="13.5">
      <c r="C22" s="289" t="s">
        <v>11</v>
      </c>
      <c r="D22" s="290">
        <v>0.0004</v>
      </c>
    </row>
    <row r="23" spans="3:4" ht="13.5">
      <c r="C23" s="288" t="s">
        <v>12</v>
      </c>
      <c r="D23" s="290">
        <v>0.0009</v>
      </c>
    </row>
    <row r="24" spans="3:4" ht="13.5">
      <c r="C24" s="288" t="s">
        <v>13</v>
      </c>
      <c r="D24" s="290">
        <v>0</v>
      </c>
    </row>
  </sheetData>
  <sheetProtection/>
  <mergeCells count="1">
    <mergeCell ref="B4:E4"/>
  </mergeCells>
  <printOptions/>
  <pageMargins left="0.75" right="0.75" top="1" bottom="1" header="0.512" footer="0.512"/>
  <pageSetup horizontalDpi="600" verticalDpi="600" orientation="portrait" paperSize="9" scale="51"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G39" sqref="G39"/>
    </sheetView>
  </sheetViews>
  <sheetFormatPr defaultColWidth="8.796875" defaultRowHeight="14.25"/>
  <sheetData/>
  <sheetProtection/>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N77"/>
  <sheetViews>
    <sheetView view="pageBreakPreview" zoomScaleSheetLayoutView="100" zoomScalePageLayoutView="0" workbookViewId="0" topLeftCell="A46">
      <selection activeCell="G39" sqref="G39"/>
    </sheetView>
  </sheetViews>
  <sheetFormatPr defaultColWidth="8.796875" defaultRowHeight="14.25"/>
  <cols>
    <col min="1" max="1" width="3.19921875" style="161" customWidth="1"/>
    <col min="2" max="2" width="20.19921875" style="162" customWidth="1"/>
    <col min="3" max="3" width="27.19921875" style="162" customWidth="1"/>
    <col min="4" max="4" width="13.69921875" style="162" customWidth="1"/>
    <col min="5" max="5" width="17.19921875" style="162" bestFit="1" customWidth="1"/>
    <col min="6" max="6" width="9" style="162" customWidth="1"/>
    <col min="7" max="7" width="13" style="164" bestFit="1" customWidth="1"/>
    <col min="8" max="9" width="9" style="164" customWidth="1"/>
    <col min="10" max="11" width="9" style="165" customWidth="1"/>
    <col min="12" max="14" width="9" style="166" customWidth="1"/>
    <col min="15" max="16384" width="9" style="162" customWidth="1"/>
  </cols>
  <sheetData>
    <row r="1" spans="4:6" ht="13.5">
      <c r="D1" s="163" t="s">
        <v>231</v>
      </c>
      <c r="E1" s="585" t="s">
        <v>428</v>
      </c>
      <c r="F1" s="586"/>
    </row>
    <row r="2" spans="2:6" ht="13.5">
      <c r="B2" s="167" t="s">
        <v>232</v>
      </c>
      <c r="D2" s="163" t="s">
        <v>233</v>
      </c>
      <c r="E2" s="587" t="s">
        <v>38</v>
      </c>
      <c r="F2" s="588"/>
    </row>
    <row r="3" ht="15" customHeight="1">
      <c r="B3" s="162" t="s">
        <v>234</v>
      </c>
    </row>
    <row r="4" spans="2:6" ht="15" customHeight="1">
      <c r="B4" s="589" t="s">
        <v>235</v>
      </c>
      <c r="C4" s="589"/>
      <c r="D4" s="589"/>
      <c r="E4" s="589"/>
      <c r="F4" s="589"/>
    </row>
    <row r="5" spans="1:11" ht="22.5" customHeight="1">
      <c r="A5" s="161">
        <v>1</v>
      </c>
      <c r="B5" s="592" t="s">
        <v>236</v>
      </c>
      <c r="C5" s="593"/>
      <c r="D5" s="168">
        <f>'確認3'!J75</f>
        <v>13350000</v>
      </c>
      <c r="E5" s="291" t="s">
        <v>37</v>
      </c>
      <c r="H5" s="169"/>
      <c r="I5" s="169"/>
      <c r="J5" s="170"/>
      <c r="K5" s="170"/>
    </row>
    <row r="6" spans="1:14" ht="13.5">
      <c r="A6" s="161">
        <v>2</v>
      </c>
      <c r="B6" s="167" t="s">
        <v>237</v>
      </c>
      <c r="H6" s="171"/>
      <c r="I6" s="172"/>
      <c r="J6" s="170" t="s">
        <v>238</v>
      </c>
      <c r="K6" s="170" t="s">
        <v>239</v>
      </c>
      <c r="L6" s="173" t="s">
        <v>240</v>
      </c>
      <c r="M6" s="173"/>
      <c r="N6" s="174"/>
    </row>
    <row r="7" spans="2:14" ht="13.5">
      <c r="B7" s="586" t="s">
        <v>241</v>
      </c>
      <c r="C7" s="586"/>
      <c r="D7" s="168">
        <f>$D$5*$K$12</f>
        <v>6675000</v>
      </c>
      <c r="H7" s="175"/>
      <c r="I7" s="175"/>
      <c r="L7" s="170" t="s">
        <v>242</v>
      </c>
      <c r="M7" s="170" t="s">
        <v>243</v>
      </c>
      <c r="N7" s="170" t="s">
        <v>244</v>
      </c>
    </row>
    <row r="8" spans="2:14" ht="13.5">
      <c r="B8" s="586" t="s">
        <v>245</v>
      </c>
      <c r="C8" s="586"/>
      <c r="D8" s="168"/>
      <c r="G8" s="176"/>
      <c r="H8" s="165"/>
      <c r="I8" s="177"/>
      <c r="L8" s="165"/>
      <c r="M8" s="165"/>
      <c r="N8" s="165"/>
    </row>
    <row r="9" spans="2:14" ht="13.5">
      <c r="B9" s="586" t="s">
        <v>246</v>
      </c>
      <c r="C9" s="586"/>
      <c r="D9" s="168">
        <f>$D$5*$N$12</f>
        <v>267000</v>
      </c>
      <c r="G9" s="178"/>
      <c r="I9" s="177"/>
      <c r="L9" s="165"/>
      <c r="M9" s="165"/>
      <c r="N9" s="165"/>
    </row>
    <row r="10" spans="2:14" ht="13.5">
      <c r="B10" s="594" t="s">
        <v>247</v>
      </c>
      <c r="C10" s="163" t="s">
        <v>241</v>
      </c>
      <c r="D10" s="168"/>
      <c r="G10" s="180"/>
      <c r="I10" s="177"/>
      <c r="L10" s="165"/>
      <c r="M10" s="165"/>
      <c r="N10" s="165"/>
    </row>
    <row r="11" spans="2:14" ht="13.5">
      <c r="B11" s="594"/>
      <c r="C11" s="163" t="s">
        <v>245</v>
      </c>
      <c r="D11" s="168"/>
      <c r="I11" s="175"/>
      <c r="L11" s="165"/>
      <c r="M11" s="165"/>
      <c r="N11" s="165"/>
    </row>
    <row r="12" spans="2:14" ht="13.5">
      <c r="B12" s="594"/>
      <c r="C12" s="163" t="s">
        <v>248</v>
      </c>
      <c r="D12" s="168"/>
      <c r="I12" s="178" t="s">
        <v>249</v>
      </c>
      <c r="K12" s="181">
        <v>0.5</v>
      </c>
      <c r="L12" s="165"/>
      <c r="M12" s="165"/>
      <c r="N12" s="181">
        <v>0.02</v>
      </c>
    </row>
    <row r="13" spans="2:4" ht="13.5">
      <c r="B13" s="594"/>
      <c r="C13" s="163" t="s">
        <v>250</v>
      </c>
      <c r="D13" s="168"/>
    </row>
    <row r="14" spans="2:4" ht="13.5">
      <c r="B14" s="594"/>
      <c r="C14" s="163" t="s">
        <v>251</v>
      </c>
      <c r="D14" s="168"/>
    </row>
    <row r="15" spans="2:4" ht="13.5">
      <c r="B15" s="586" t="s">
        <v>252</v>
      </c>
      <c r="C15" s="586"/>
      <c r="D15" s="168"/>
    </row>
    <row r="16" spans="2:4" ht="13.5">
      <c r="B16" s="586" t="s">
        <v>253</v>
      </c>
      <c r="C16" s="586"/>
      <c r="D16" s="168"/>
    </row>
    <row r="17" spans="2:4" ht="13.5">
      <c r="B17" s="586" t="s">
        <v>254</v>
      </c>
      <c r="C17" s="586"/>
      <c r="D17" s="168"/>
    </row>
    <row r="18" spans="2:4" ht="8.25" customHeight="1">
      <c r="B18" s="182"/>
      <c r="C18" s="182"/>
      <c r="D18" s="183"/>
    </row>
    <row r="19" spans="1:4" ht="13.5">
      <c r="A19" s="161">
        <v>3</v>
      </c>
      <c r="B19" s="184" t="s">
        <v>255</v>
      </c>
      <c r="C19" s="182"/>
      <c r="D19" s="183"/>
    </row>
    <row r="20" ht="8.25" customHeight="1"/>
    <row r="21" spans="2:3" ht="13.5">
      <c r="B21" s="590" t="s">
        <v>256</v>
      </c>
      <c r="C21" s="591"/>
    </row>
    <row r="22" spans="2:3" ht="14.25" customHeight="1">
      <c r="B22" s="185" t="s">
        <v>257</v>
      </c>
      <c r="C22" s="186"/>
    </row>
    <row r="23" spans="2:3" ht="14.25" customHeight="1">
      <c r="B23" s="185" t="s">
        <v>258</v>
      </c>
      <c r="C23" s="186"/>
    </row>
    <row r="24" spans="2:3" ht="14.25" customHeight="1">
      <c r="B24" s="185" t="s">
        <v>259</v>
      </c>
      <c r="C24" s="186"/>
    </row>
    <row r="25" spans="2:3" ht="14.25" customHeight="1">
      <c r="B25" s="185" t="s">
        <v>260</v>
      </c>
      <c r="C25" s="186"/>
    </row>
    <row r="26" spans="2:3" ht="14.25" customHeight="1">
      <c r="B26" s="185" t="s">
        <v>261</v>
      </c>
      <c r="C26" s="186"/>
    </row>
    <row r="27" spans="2:3" ht="14.25" customHeight="1">
      <c r="B27" s="185" t="s">
        <v>262</v>
      </c>
      <c r="C27" s="186"/>
    </row>
    <row r="28" spans="2:3" ht="14.25" customHeight="1">
      <c r="B28" s="185" t="s">
        <v>263</v>
      </c>
      <c r="C28" s="186"/>
    </row>
    <row r="29" spans="2:3" ht="14.25" customHeight="1">
      <c r="B29" s="185" t="s">
        <v>264</v>
      </c>
      <c r="C29" s="186"/>
    </row>
    <row r="30" spans="2:3" ht="14.25" customHeight="1">
      <c r="B30" s="185" t="s">
        <v>265</v>
      </c>
      <c r="C30" s="186"/>
    </row>
    <row r="31" spans="2:3" ht="8.25" customHeight="1">
      <c r="B31" s="187"/>
      <c r="C31" s="188"/>
    </row>
    <row r="32" spans="1:2" ht="13.5">
      <c r="A32" s="161">
        <v>4</v>
      </c>
      <c r="B32" s="189" t="s">
        <v>266</v>
      </c>
    </row>
    <row r="33" spans="2:5" ht="24.75" customHeight="1">
      <c r="B33" s="190" t="s">
        <v>267</v>
      </c>
      <c r="C33" s="191" t="s">
        <v>226</v>
      </c>
      <c r="E33" s="162" t="s">
        <v>268</v>
      </c>
    </row>
    <row r="34" spans="2:5" ht="24.75" customHeight="1">
      <c r="B34" s="190" t="s">
        <v>269</v>
      </c>
      <c r="C34" s="191" t="s">
        <v>227</v>
      </c>
      <c r="E34" s="192">
        <f>+'確認3'!D21</f>
        <v>10012500</v>
      </c>
    </row>
    <row r="35" spans="2:3" ht="13.5">
      <c r="B35" s="187"/>
      <c r="C35" s="193"/>
    </row>
    <row r="36" spans="2:3" ht="24.75" customHeight="1">
      <c r="B36" s="194" t="s">
        <v>270</v>
      </c>
      <c r="C36" s="195" t="s">
        <v>228</v>
      </c>
    </row>
    <row r="37" spans="2:3" ht="12" customHeight="1">
      <c r="B37" s="196"/>
      <c r="C37" s="197"/>
    </row>
    <row r="38" spans="1:3" ht="18.75" customHeight="1">
      <c r="A38" s="161">
        <v>5</v>
      </c>
      <c r="B38" s="184" t="s">
        <v>271</v>
      </c>
      <c r="C38" s="197"/>
    </row>
    <row r="39" spans="2:3" ht="9" customHeight="1">
      <c r="B39" s="198"/>
      <c r="C39" s="193"/>
    </row>
    <row r="40" ht="13.5">
      <c r="B40" s="189" t="s">
        <v>272</v>
      </c>
    </row>
    <row r="41" spans="2:5" ht="24.75" customHeight="1">
      <c r="B41" s="190" t="s">
        <v>267</v>
      </c>
      <c r="C41" s="191" t="s">
        <v>226</v>
      </c>
      <c r="E41" s="162" t="s">
        <v>273</v>
      </c>
    </row>
    <row r="42" spans="2:5" ht="24.75" customHeight="1">
      <c r="B42" s="190" t="s">
        <v>269</v>
      </c>
      <c r="C42" s="191" t="s">
        <v>227</v>
      </c>
      <c r="E42" s="192">
        <f>+'確認3'!D49</f>
        <v>11495351</v>
      </c>
    </row>
    <row r="43" ht="13.5">
      <c r="B43" s="167"/>
    </row>
    <row r="44" spans="2:3" ht="24.75" customHeight="1">
      <c r="B44" s="194" t="s">
        <v>274</v>
      </c>
      <c r="C44" s="195" t="s">
        <v>228</v>
      </c>
    </row>
    <row r="45" ht="13.5">
      <c r="B45" s="182"/>
    </row>
    <row r="46" spans="1:2" ht="13.5">
      <c r="A46" s="161">
        <v>6</v>
      </c>
      <c r="B46" s="184" t="s">
        <v>275</v>
      </c>
    </row>
    <row r="47" spans="2:5" ht="13.5">
      <c r="B47" s="182"/>
      <c r="E47" s="162" t="s">
        <v>276</v>
      </c>
    </row>
    <row r="48" spans="2:5" ht="24.75" customHeight="1">
      <c r="B48" s="194" t="s">
        <v>277</v>
      </c>
      <c r="C48" s="191" t="s">
        <v>229</v>
      </c>
      <c r="E48" s="192">
        <f>+'確認3'!D64</f>
        <v>17368725</v>
      </c>
    </row>
    <row r="49" ht="13.5">
      <c r="B49" s="199"/>
    </row>
    <row r="50" spans="2:3" ht="24.75" customHeight="1">
      <c r="B50" s="194" t="s">
        <v>278</v>
      </c>
      <c r="C50" s="191" t="s">
        <v>446</v>
      </c>
    </row>
    <row r="51" ht="13.5">
      <c r="B51" s="182"/>
    </row>
    <row r="52" spans="2:3" ht="48" customHeight="1">
      <c r="B52" s="194" t="s">
        <v>279</v>
      </c>
      <c r="C52" s="195" t="s">
        <v>230</v>
      </c>
    </row>
    <row r="53" ht="13.5">
      <c r="B53" s="182"/>
    </row>
    <row r="54" spans="1:7" ht="13.5">
      <c r="A54" s="161">
        <v>7</v>
      </c>
      <c r="B54" s="184" t="s">
        <v>280</v>
      </c>
      <c r="G54" s="164" t="s">
        <v>281</v>
      </c>
    </row>
    <row r="55" spans="2:8" ht="19.5" customHeight="1">
      <c r="B55" s="179" t="s">
        <v>282</v>
      </c>
      <c r="C55" s="200">
        <f>'確認3'!G43</f>
        <v>1482000</v>
      </c>
      <c r="E55" s="201"/>
      <c r="G55" s="202">
        <f>'確認3'!D43</f>
        <v>1482851</v>
      </c>
      <c r="H55" s="175" t="str">
        <f>IF(C55&lt;=G55,"ok","out")</f>
        <v>ok</v>
      </c>
    </row>
    <row r="56" spans="2:8" ht="19.5" customHeight="1">
      <c r="B56" s="179" t="s">
        <v>283</v>
      </c>
      <c r="C56" s="200">
        <f>'確認3'!G60</f>
        <v>2535000</v>
      </c>
      <c r="E56" s="201"/>
      <c r="G56" s="202">
        <f>'確認3'!D60</f>
        <v>2535874</v>
      </c>
      <c r="H56" s="175" t="str">
        <f>IF(C56&lt;=G56,"ok","out")</f>
        <v>ok</v>
      </c>
    </row>
    <row r="57" spans="2:8" ht="19.5" customHeight="1">
      <c r="B57" s="179" t="s">
        <v>284</v>
      </c>
      <c r="C57" s="200">
        <f>'確認3'!I78</f>
        <v>2283000</v>
      </c>
      <c r="E57" s="201"/>
      <c r="G57" s="202">
        <f>'確認3'!D78</f>
        <v>2283987</v>
      </c>
      <c r="H57" s="175" t="str">
        <f>IF(C57&lt;=G57,"ok","out")</f>
        <v>ok</v>
      </c>
    </row>
    <row r="58" spans="2:6" ht="16.5" customHeight="1">
      <c r="B58" s="182"/>
      <c r="D58" s="163" t="s">
        <v>285</v>
      </c>
      <c r="E58" s="586"/>
      <c r="F58" s="586"/>
    </row>
    <row r="59" spans="4:6" ht="16.5" customHeight="1">
      <c r="D59" s="163" t="s">
        <v>286</v>
      </c>
      <c r="E59" s="586"/>
      <c r="F59" s="586"/>
    </row>
    <row r="60" spans="2:4" ht="13.5">
      <c r="B60" s="203" t="s">
        <v>287</v>
      </c>
      <c r="C60" s="204" t="s">
        <v>288</v>
      </c>
      <c r="D60" s="205" t="s">
        <v>289</v>
      </c>
    </row>
    <row r="61" spans="2:4" ht="27">
      <c r="B61" s="203" t="s">
        <v>290</v>
      </c>
      <c r="C61" s="204" t="s">
        <v>291</v>
      </c>
      <c r="D61" s="204" t="s">
        <v>292</v>
      </c>
    </row>
    <row r="62" spans="2:4" ht="27">
      <c r="B62" s="203" t="s">
        <v>293</v>
      </c>
      <c r="C62" s="204" t="s">
        <v>294</v>
      </c>
      <c r="D62" s="204" t="s">
        <v>295</v>
      </c>
    </row>
    <row r="64" ht="13.5">
      <c r="B64" s="206" t="s">
        <v>296</v>
      </c>
    </row>
    <row r="65" ht="13.5">
      <c r="B65" s="206" t="s">
        <v>297</v>
      </c>
    </row>
    <row r="66" ht="40.5">
      <c r="B66" s="206" t="s">
        <v>298</v>
      </c>
    </row>
    <row r="67" ht="40.5">
      <c r="B67" s="206" t="s">
        <v>299</v>
      </c>
    </row>
    <row r="69" spans="2:3" ht="13.5">
      <c r="B69" s="162" t="s">
        <v>300</v>
      </c>
      <c r="C69" s="162" t="s">
        <v>301</v>
      </c>
    </row>
    <row r="70" spans="2:3" ht="13.5">
      <c r="B70" s="162" t="s">
        <v>302</v>
      </c>
      <c r="C70" s="162" t="s">
        <v>303</v>
      </c>
    </row>
    <row r="71" spans="2:3" ht="13.5">
      <c r="B71" s="162" t="s">
        <v>304</v>
      </c>
      <c r="C71" s="162" t="s">
        <v>305</v>
      </c>
    </row>
    <row r="73" ht="13.5">
      <c r="B73" s="162" t="s">
        <v>306</v>
      </c>
    </row>
    <row r="74" ht="13.5">
      <c r="B74" s="162" t="s">
        <v>307</v>
      </c>
    </row>
    <row r="75" ht="13.5">
      <c r="B75" s="162" t="s">
        <v>308</v>
      </c>
    </row>
    <row r="76" ht="13.5">
      <c r="B76" s="162" t="s">
        <v>309</v>
      </c>
    </row>
    <row r="77" ht="13.5">
      <c r="B77" s="162" t="s">
        <v>310</v>
      </c>
    </row>
  </sheetData>
  <sheetProtection/>
  <mergeCells count="14">
    <mergeCell ref="B9:C9"/>
    <mergeCell ref="B10:B14"/>
    <mergeCell ref="E1:F1"/>
    <mergeCell ref="E2:F2"/>
    <mergeCell ref="E58:F58"/>
    <mergeCell ref="E59:F59"/>
    <mergeCell ref="B4:F4"/>
    <mergeCell ref="B21:C21"/>
    <mergeCell ref="B5:C5"/>
    <mergeCell ref="B15:C15"/>
    <mergeCell ref="B16:C16"/>
    <mergeCell ref="B17:C17"/>
    <mergeCell ref="B7:C7"/>
    <mergeCell ref="B8:C8"/>
  </mergeCells>
  <dataValidations count="6">
    <dataValidation type="list" allowBlank="1" showInputMessage="1" showErrorMessage="1" sqref="C33 C41">
      <formula1>$B$60:$B$62</formula1>
    </dataValidation>
    <dataValidation type="list" allowBlank="1" showInputMessage="1" showErrorMessage="1" sqref="C34:C35 C42 C39">
      <formula1>$C$60:$C$62</formula1>
    </dataValidation>
    <dataValidation type="list" allowBlank="1" showInputMessage="1" showErrorMessage="1" sqref="C36:C38 C44">
      <formula1>$B$64:$B$67</formula1>
    </dataValidation>
    <dataValidation type="list" allowBlank="1" showInputMessage="1" showErrorMessage="1" sqref="C48">
      <formula1>$D$60:$D$62</formula1>
    </dataValidation>
    <dataValidation type="list" allowBlank="1" showInputMessage="1" showErrorMessage="1" sqref="C50">
      <formula1>$B$73:$B$77</formula1>
    </dataValidation>
    <dataValidation type="list" allowBlank="1" showInputMessage="1" showErrorMessage="1" sqref="C52">
      <formula1>$B$69:$B$71</formula1>
    </dataValidation>
  </dataValidations>
  <printOptions/>
  <pageMargins left="0.7874015748031497" right="0.7874015748031497" top="0.39" bottom="0.28" header="0.5118110236220472" footer="0.35"/>
  <pageSetup horizontalDpi="600" verticalDpi="600" orientation="portrait" paperSize="9" scale="88" r:id="rId3"/>
  <colBreaks count="1" manualBreakCount="1">
    <brk id="7" max="65535" man="1"/>
  </colBreaks>
  <legacyDrawing r:id="rId2"/>
</worksheet>
</file>

<file path=xl/worksheets/sheet19.xml><?xml version="1.0" encoding="utf-8"?>
<worksheet xmlns="http://schemas.openxmlformats.org/spreadsheetml/2006/main" xmlns:r="http://schemas.openxmlformats.org/officeDocument/2006/relationships">
  <dimension ref="A1:K106"/>
  <sheetViews>
    <sheetView view="pageBreakPreview" zoomScaleSheetLayoutView="100" zoomScalePageLayoutView="0" workbookViewId="0" topLeftCell="B1">
      <pane ySplit="4530" topLeftCell="A76" activePane="bottomLeft" state="split"/>
      <selection pane="topLeft" activeCell="G39" sqref="G39"/>
      <selection pane="bottomLeft" activeCell="G39" sqref="G39"/>
    </sheetView>
  </sheetViews>
  <sheetFormatPr defaultColWidth="8.796875" defaultRowHeight="14.25"/>
  <cols>
    <col min="1" max="1" width="11.69921875" style="162" customWidth="1"/>
    <col min="2" max="2" width="28" style="162" customWidth="1"/>
    <col min="3" max="3" width="16.69921875" style="162" customWidth="1"/>
    <col min="4" max="4" width="12.5" style="162" customWidth="1"/>
    <col min="5" max="5" width="5.59765625" style="162" customWidth="1"/>
    <col min="6" max="10" width="15.09765625" style="162" customWidth="1"/>
    <col min="11" max="12" width="5.59765625" style="162" customWidth="1"/>
    <col min="13" max="16384" width="9" style="162" customWidth="1"/>
  </cols>
  <sheetData>
    <row r="1" spans="1:5" ht="13.5">
      <c r="A1" s="162" t="s">
        <v>311</v>
      </c>
      <c r="C1" s="163" t="str">
        <f>'入力3'!E1</f>
        <v>上毛町</v>
      </c>
      <c r="D1" s="598" t="str">
        <f>'入力3'!E2</f>
        <v>H26配水管布設工事（単費）</v>
      </c>
      <c r="E1" s="599"/>
    </row>
    <row r="3" spans="2:5" ht="13.5">
      <c r="B3" s="162" t="s">
        <v>312</v>
      </c>
      <c r="D3" s="168">
        <f>'入力3'!D5</f>
        <v>13350000</v>
      </c>
      <c r="E3" s="162" t="s">
        <v>313</v>
      </c>
    </row>
    <row r="4" spans="2:10" ht="24" customHeight="1">
      <c r="B4" s="162" t="s">
        <v>314</v>
      </c>
      <c r="F4" s="162" t="s">
        <v>315</v>
      </c>
      <c r="H4" s="162" t="s">
        <v>316</v>
      </c>
      <c r="J4" s="162" t="s">
        <v>317</v>
      </c>
    </row>
    <row r="5" spans="2:10" ht="13.5">
      <c r="B5" s="586" t="s">
        <v>241</v>
      </c>
      <c r="C5" s="586"/>
      <c r="D5" s="168">
        <f>'入力3'!D7</f>
        <v>6675000</v>
      </c>
      <c r="F5" s="207">
        <f>D5/2</f>
        <v>3337500</v>
      </c>
      <c r="G5" s="208" t="s">
        <v>24</v>
      </c>
      <c r="H5" s="207">
        <f>D5/2</f>
        <v>3337500</v>
      </c>
      <c r="I5" s="209"/>
      <c r="J5" s="207">
        <f>D5</f>
        <v>6675000</v>
      </c>
    </row>
    <row r="6" spans="2:10" ht="13.5">
      <c r="B6" s="586" t="s">
        <v>245</v>
      </c>
      <c r="C6" s="586"/>
      <c r="D6" s="168">
        <f>'入力3'!D8</f>
        <v>0</v>
      </c>
      <c r="F6" s="210" t="s">
        <v>319</v>
      </c>
      <c r="G6" s="209"/>
      <c r="H6" s="207">
        <f>D6</f>
        <v>0</v>
      </c>
      <c r="I6" s="209"/>
      <c r="J6" s="207">
        <f>D6</f>
        <v>0</v>
      </c>
    </row>
    <row r="7" spans="2:10" ht="13.5">
      <c r="B7" s="586" t="s">
        <v>246</v>
      </c>
      <c r="C7" s="586"/>
      <c r="D7" s="168">
        <f>'入力3'!D9</f>
        <v>267000</v>
      </c>
      <c r="E7" s="162" t="s">
        <v>320</v>
      </c>
      <c r="F7" s="207">
        <f>VLOOKUP(F31,F36:H38,3,FALSE)</f>
        <v>267000</v>
      </c>
      <c r="G7" s="211"/>
      <c r="H7" s="207">
        <f>F7</f>
        <v>267000</v>
      </c>
      <c r="I7" s="209"/>
      <c r="J7" s="207">
        <f>F7</f>
        <v>267000</v>
      </c>
    </row>
    <row r="8" spans="2:10" ht="13.5">
      <c r="B8" s="594" t="s">
        <v>247</v>
      </c>
      <c r="C8" s="163" t="s">
        <v>241</v>
      </c>
      <c r="D8" s="168">
        <f>'入力3'!D10</f>
        <v>0</v>
      </c>
      <c r="F8" s="207">
        <f>D8/2</f>
        <v>0</v>
      </c>
      <c r="G8" s="209"/>
      <c r="H8" s="207">
        <f>D8/2</f>
        <v>0</v>
      </c>
      <c r="I8" s="209"/>
      <c r="J8" s="210" t="s">
        <v>25</v>
      </c>
    </row>
    <row r="9" spans="2:10" ht="13.5">
      <c r="B9" s="594"/>
      <c r="C9" s="163" t="s">
        <v>245</v>
      </c>
      <c r="D9" s="168">
        <f>'入力3'!D11</f>
        <v>0</v>
      </c>
      <c r="F9" s="210" t="s">
        <v>319</v>
      </c>
      <c r="G9" s="209"/>
      <c r="H9" s="212">
        <f>D9</f>
        <v>0</v>
      </c>
      <c r="I9" s="209"/>
      <c r="J9" s="210" t="s">
        <v>319</v>
      </c>
    </row>
    <row r="10" spans="2:10" ht="13.5">
      <c r="B10" s="594"/>
      <c r="C10" s="163" t="s">
        <v>248</v>
      </c>
      <c r="D10" s="168">
        <f>'入力3'!D12</f>
        <v>0</v>
      </c>
      <c r="F10" s="207">
        <f>D10</f>
        <v>0</v>
      </c>
      <c r="G10" s="209"/>
      <c r="H10" s="207">
        <f>F10</f>
        <v>0</v>
      </c>
      <c r="I10" s="209"/>
      <c r="J10" s="210" t="s">
        <v>322</v>
      </c>
    </row>
    <row r="11" spans="2:10" ht="13.5">
      <c r="B11" s="594"/>
      <c r="C11" s="163" t="s">
        <v>250</v>
      </c>
      <c r="D11" s="168">
        <f>'入力3'!D13</f>
        <v>0</v>
      </c>
      <c r="F11" s="210" t="s">
        <v>323</v>
      </c>
      <c r="G11" s="209"/>
      <c r="H11" s="210" t="s">
        <v>323</v>
      </c>
      <c r="I11" s="209"/>
      <c r="J11" s="210" t="s">
        <v>323</v>
      </c>
    </row>
    <row r="12" spans="2:10" ht="13.5">
      <c r="B12" s="594"/>
      <c r="C12" s="163" t="s">
        <v>251</v>
      </c>
      <c r="D12" s="168">
        <f>'入力3'!D14</f>
        <v>0</v>
      </c>
      <c r="F12" s="207">
        <f>D12</f>
        <v>0</v>
      </c>
      <c r="G12" s="209"/>
      <c r="H12" s="207">
        <f>F12</f>
        <v>0</v>
      </c>
      <c r="I12" s="209"/>
      <c r="J12" s="210" t="s">
        <v>25</v>
      </c>
    </row>
    <row r="13" spans="2:10" ht="13.5">
      <c r="B13" s="586" t="s">
        <v>252</v>
      </c>
      <c r="C13" s="586"/>
      <c r="D13" s="168">
        <f>'入力3'!D15</f>
        <v>0</v>
      </c>
      <c r="F13" s="207">
        <f>D13</f>
        <v>0</v>
      </c>
      <c r="G13" s="209"/>
      <c r="H13" s="207">
        <f>F13</f>
        <v>0</v>
      </c>
      <c r="I13" s="209"/>
      <c r="J13" s="210" t="s">
        <v>324</v>
      </c>
    </row>
    <row r="14" spans="2:10" ht="13.5">
      <c r="B14" s="586" t="s">
        <v>253</v>
      </c>
      <c r="C14" s="586"/>
      <c r="D14" s="168">
        <f>'入力3'!D16</f>
        <v>0</v>
      </c>
      <c r="F14" s="210" t="s">
        <v>325</v>
      </c>
      <c r="G14" s="209"/>
      <c r="H14" s="210" t="s">
        <v>325</v>
      </c>
      <c r="I14" s="209"/>
      <c r="J14" s="212">
        <f>D14</f>
        <v>0</v>
      </c>
    </row>
    <row r="15" spans="2:10" ht="13.5">
      <c r="B15" s="586" t="s">
        <v>254</v>
      </c>
      <c r="C15" s="586"/>
      <c r="D15" s="168">
        <f>'入力3'!D17</f>
        <v>0</v>
      </c>
      <c r="F15" s="210" t="s">
        <v>326</v>
      </c>
      <c r="G15" s="209"/>
      <c r="H15" s="210" t="s">
        <v>326</v>
      </c>
      <c r="I15" s="209"/>
      <c r="J15" s="210" t="s">
        <v>326</v>
      </c>
    </row>
    <row r="16" spans="2:11" ht="13.5">
      <c r="B16" s="586" t="s">
        <v>327</v>
      </c>
      <c r="C16" s="586"/>
      <c r="D16" s="213">
        <f>SUM(D5:D15)</f>
        <v>6942000</v>
      </c>
      <c r="E16" s="162" t="s">
        <v>26</v>
      </c>
      <c r="F16" s="201">
        <f>SUM(F5:F15)</f>
        <v>3604500</v>
      </c>
      <c r="G16" s="162" t="s">
        <v>27</v>
      </c>
      <c r="H16" s="201">
        <f>SUM(H5:H15)</f>
        <v>3604500</v>
      </c>
      <c r="I16" s="162" t="s">
        <v>28</v>
      </c>
      <c r="J16" s="201">
        <f>SUM(J5:J15)</f>
        <v>6942000</v>
      </c>
      <c r="K16" s="162" t="s">
        <v>29</v>
      </c>
    </row>
    <row r="18" spans="3:8" ht="13.5">
      <c r="C18" s="214" t="s">
        <v>30</v>
      </c>
      <c r="D18" s="201">
        <f>D3-D16</f>
        <v>6408000</v>
      </c>
      <c r="E18" s="162" t="s">
        <v>31</v>
      </c>
      <c r="F18" s="215">
        <f>D18+F5+D7+F8+F10+F12+F13+C26</f>
        <v>10012500</v>
      </c>
      <c r="G18" s="216" t="s">
        <v>32</v>
      </c>
      <c r="H18" s="162" t="s">
        <v>315</v>
      </c>
    </row>
    <row r="19" spans="3:11" ht="13.5">
      <c r="C19" s="214"/>
      <c r="D19" s="201"/>
      <c r="F19" s="164" t="s">
        <v>335</v>
      </c>
      <c r="H19" s="597" t="s">
        <v>336</v>
      </c>
      <c r="I19" s="597"/>
      <c r="J19" s="597"/>
      <c r="K19" s="597"/>
    </row>
    <row r="20" spans="2:11" ht="14.25" thickBot="1">
      <c r="B20" s="162" t="s">
        <v>315</v>
      </c>
      <c r="F20" s="162" t="s">
        <v>246</v>
      </c>
      <c r="H20" s="597"/>
      <c r="I20" s="597"/>
      <c r="J20" s="597"/>
      <c r="K20" s="597"/>
    </row>
    <row r="21" spans="3:7" ht="14.25" thickBot="1">
      <c r="C21" s="162" t="s">
        <v>337</v>
      </c>
      <c r="D21" s="218">
        <f>D18+F16-C25</f>
        <v>10012500</v>
      </c>
      <c r="E21" s="162" t="s">
        <v>338</v>
      </c>
      <c r="F21" s="192">
        <f>D7+C25</f>
        <v>267000</v>
      </c>
      <c r="G21" s="162" t="s">
        <v>339</v>
      </c>
    </row>
    <row r="22" spans="2:11" ht="13.5">
      <c r="B22" s="590" t="s">
        <v>256</v>
      </c>
      <c r="C22" s="591"/>
      <c r="D22" s="219"/>
      <c r="K22" s="167"/>
    </row>
    <row r="23" spans="2:11" ht="13.5">
      <c r="B23" s="185" t="s">
        <v>257</v>
      </c>
      <c r="C23" s="186">
        <f>'入力3'!C22</f>
        <v>0</v>
      </c>
      <c r="D23" s="219"/>
      <c r="F23" s="162" t="s">
        <v>340</v>
      </c>
      <c r="K23" s="167"/>
    </row>
    <row r="24" spans="2:11" ht="13.5">
      <c r="B24" s="185" t="s">
        <v>258</v>
      </c>
      <c r="C24" s="186">
        <f>'入力3'!C23</f>
        <v>0</v>
      </c>
      <c r="D24" s="219"/>
      <c r="F24" s="192">
        <f>F18+C25</f>
        <v>10012500</v>
      </c>
      <c r="G24" s="162" t="s">
        <v>33</v>
      </c>
      <c r="K24" s="167"/>
    </row>
    <row r="25" spans="2:11" ht="13.5">
      <c r="B25" s="185" t="s">
        <v>259</v>
      </c>
      <c r="C25" s="186">
        <f>'入力3'!C24</f>
        <v>0</v>
      </c>
      <c r="D25" s="220">
        <v>21</v>
      </c>
      <c r="K25" s="167"/>
    </row>
    <row r="26" spans="2:11" ht="13.5">
      <c r="B26" s="185" t="s">
        <v>260</v>
      </c>
      <c r="C26" s="186">
        <f>'入力3'!C25</f>
        <v>0</v>
      </c>
      <c r="D26" s="219"/>
      <c r="F26" s="216" t="s">
        <v>342</v>
      </c>
      <c r="K26" s="167"/>
    </row>
    <row r="27" spans="2:11" ht="13.5">
      <c r="B27" s="185" t="s">
        <v>261</v>
      </c>
      <c r="C27" s="186">
        <f>'入力3'!C26</f>
        <v>0</v>
      </c>
      <c r="D27" s="219"/>
      <c r="F27" s="221">
        <f>F21/F24</f>
        <v>0.02666666666666667</v>
      </c>
      <c r="G27" s="222"/>
      <c r="K27" s="167"/>
    </row>
    <row r="28" spans="2:11" ht="13.5">
      <c r="B28" s="185" t="s">
        <v>262</v>
      </c>
      <c r="C28" s="186">
        <f>'入力3'!C27</f>
        <v>0</v>
      </c>
      <c r="D28" s="219"/>
      <c r="F28" s="162" t="s">
        <v>343</v>
      </c>
      <c r="K28" s="167"/>
    </row>
    <row r="29" spans="2:11" ht="13.5">
      <c r="B29" s="185" t="s">
        <v>263</v>
      </c>
      <c r="C29" s="186">
        <f>'入力3'!C28</f>
        <v>0</v>
      </c>
      <c r="D29" s="219"/>
      <c r="F29" s="192">
        <f>F21</f>
        <v>267000</v>
      </c>
      <c r="K29" s="167"/>
    </row>
    <row r="30" spans="2:11" ht="14.25" thickBot="1">
      <c r="B30" s="185" t="s">
        <v>264</v>
      </c>
      <c r="C30" s="186">
        <f>'入力3'!C29</f>
        <v>0</v>
      </c>
      <c r="D30" s="219"/>
      <c r="K30" s="167"/>
    </row>
    <row r="31" spans="2:11" ht="14.25" thickBot="1">
      <c r="B31" s="185" t="s">
        <v>265</v>
      </c>
      <c r="C31" s="186">
        <f>'入力3'!C30</f>
        <v>0</v>
      </c>
      <c r="D31" s="219"/>
      <c r="F31" s="223" t="str">
        <f>IF(AND(D7&lt;=30000000,F27&lt;=3%),"全額対象",IF(AND(D7&lt;=30000000,F27&gt;=3%),"3%の額が３千万以下",IF(AND(D7&gt;30000000,F27&gt;=3%),"3%の額が３千万以下",IF(AND(D7&gt;30000000,F27&gt;=3%),"3%の額が３千万をこえる場合",IF(AND(D7&gt;30000000,F27&lt;=3%),"3%の額が３千万をこえる場合")))))</f>
        <v>全額対象</v>
      </c>
      <c r="K31" s="167"/>
    </row>
    <row r="32" spans="2:11" ht="13.5">
      <c r="B32" s="185" t="s">
        <v>344</v>
      </c>
      <c r="C32" s="224">
        <f>SUM(C23:C24,C26:C31)</f>
        <v>0</v>
      </c>
      <c r="D32" s="219"/>
      <c r="E32" s="162" t="s">
        <v>345</v>
      </c>
      <c r="F32" s="193"/>
      <c r="K32" s="167"/>
    </row>
    <row r="33" spans="4:6" ht="13.5">
      <c r="D33" s="201"/>
      <c r="F33" s="193"/>
    </row>
    <row r="34" spans="2:6" ht="14.25" thickBot="1">
      <c r="B34" s="162" t="s">
        <v>346</v>
      </c>
      <c r="F34" s="193"/>
    </row>
    <row r="35" spans="1:11" ht="14.25" thickBot="1">
      <c r="A35" s="162" t="s">
        <v>269</v>
      </c>
      <c r="B35" s="225" t="str">
        <f>'入力3'!C34</f>
        <v>1000万を超え20億円以下</v>
      </c>
      <c r="C35" s="226">
        <f>MATCH('確認3'!B35,'[7]共通仮設費率決定'!B5:D5,0)</f>
        <v>2</v>
      </c>
      <c r="F35" s="227"/>
      <c r="K35" s="167"/>
    </row>
    <row r="36" spans="1:11" ht="14.25" thickBot="1">
      <c r="A36" s="162" t="s">
        <v>267</v>
      </c>
      <c r="B36" s="225" t="str">
        <f>'入力3'!C33</f>
        <v>開削工事及び小口径推進工事</v>
      </c>
      <c r="C36" s="226">
        <f>MATCH(B36,'[7]共通仮設費率決定'!A6:A8,0)</f>
        <v>1</v>
      </c>
      <c r="F36" s="228" t="s">
        <v>347</v>
      </c>
      <c r="G36" s="163"/>
      <c r="H36" s="192">
        <f>F21</f>
        <v>267000</v>
      </c>
      <c r="K36" s="167"/>
    </row>
    <row r="37" spans="1:11" ht="30" customHeight="1" thickBot="1">
      <c r="A37" s="595" t="s">
        <v>348</v>
      </c>
      <c r="B37" s="596"/>
      <c r="C37" s="230">
        <f>INDEX('共3'!B6:D8,C36,C35)</f>
        <v>0.1331</v>
      </c>
      <c r="E37" s="162" t="s">
        <v>349</v>
      </c>
      <c r="F37" s="231" t="s">
        <v>350</v>
      </c>
      <c r="G37" s="232"/>
      <c r="H37" s="233">
        <f>F24*0.03</f>
        <v>300375</v>
      </c>
      <c r="I37" s="216" t="s">
        <v>351</v>
      </c>
      <c r="K37" s="167"/>
    </row>
    <row r="38" spans="1:11" ht="20.25" customHeight="1" thickBot="1">
      <c r="A38" s="229"/>
      <c r="B38" s="196" t="s">
        <v>270</v>
      </c>
      <c r="C38" s="234"/>
      <c r="F38" s="228" t="s">
        <v>352</v>
      </c>
      <c r="G38" s="163"/>
      <c r="H38" s="207">
        <v>30000000</v>
      </c>
      <c r="K38" s="167"/>
    </row>
    <row r="39" spans="1:11" ht="20.25" customHeight="1" thickBot="1">
      <c r="A39" s="229"/>
      <c r="B39" s="235" t="str">
        <f>'入力3'!C36</f>
        <v>地方部（施工地域が一般交通等の影響を受ける場合）</v>
      </c>
      <c r="C39" s="230">
        <f>VLOOKUP(B39,'共3'!C19:D22,2,FALSE)</f>
        <v>0.015</v>
      </c>
      <c r="E39" s="162" t="s">
        <v>353</v>
      </c>
      <c r="K39" s="167"/>
    </row>
    <row r="40" spans="1:8" ht="20.25" customHeight="1" thickBot="1">
      <c r="A40" s="229"/>
      <c r="B40" s="182"/>
      <c r="C40" s="234"/>
      <c r="H40" s="167"/>
    </row>
    <row r="41" spans="1:8" ht="20.25" customHeight="1" thickBot="1">
      <c r="A41" s="229"/>
      <c r="B41" s="182" t="s">
        <v>354</v>
      </c>
      <c r="C41" s="234" t="s">
        <v>355</v>
      </c>
      <c r="D41" s="236">
        <f>C37+C39</f>
        <v>0.1481</v>
      </c>
      <c r="E41" s="162" t="s">
        <v>356</v>
      </c>
      <c r="F41" s="237" t="s">
        <v>357</v>
      </c>
      <c r="G41" s="238">
        <f>D21*D41</f>
        <v>1482851.25</v>
      </c>
      <c r="H41" s="167"/>
    </row>
    <row r="42" spans="2:8" ht="12" customHeight="1" thickBot="1">
      <c r="B42" s="239"/>
      <c r="C42" s="240"/>
      <c r="D42" s="167"/>
      <c r="H42" s="167"/>
    </row>
    <row r="43" spans="2:8" ht="20.25" customHeight="1" thickBot="1">
      <c r="B43" s="187" t="s">
        <v>282</v>
      </c>
      <c r="C43" s="241" t="s">
        <v>358</v>
      </c>
      <c r="D43" s="242">
        <f>ROUNDDOWN(D21*D41+C32,0)</f>
        <v>1482851</v>
      </c>
      <c r="E43" s="162" t="s">
        <v>359</v>
      </c>
      <c r="G43" s="201">
        <f>ROUNDDOWN(D43,-3)</f>
        <v>1482000</v>
      </c>
      <c r="H43" s="167"/>
    </row>
    <row r="44" spans="2:8" ht="13.5">
      <c r="B44" s="187"/>
      <c r="C44" s="240"/>
      <c r="D44" s="219"/>
      <c r="H44" s="167"/>
    </row>
    <row r="45" spans="2:11" ht="14.25" thickBot="1">
      <c r="B45" s="239"/>
      <c r="C45" s="240"/>
      <c r="H45" s="167"/>
      <c r="K45" s="167"/>
    </row>
    <row r="46" spans="2:11" ht="14.25" thickBot="1">
      <c r="B46" s="187" t="s">
        <v>360</v>
      </c>
      <c r="C46" s="240" t="s">
        <v>361</v>
      </c>
      <c r="D46" s="243">
        <f>D3+D43</f>
        <v>14832851</v>
      </c>
      <c r="E46" s="162" t="s">
        <v>362</v>
      </c>
      <c r="H46" s="167"/>
      <c r="K46" s="167"/>
    </row>
    <row r="47" spans="2:11" ht="13.5">
      <c r="B47" s="239"/>
      <c r="C47" s="240"/>
      <c r="H47" s="167"/>
      <c r="K47" s="167"/>
    </row>
    <row r="48" spans="2:11" ht="14.25" thickBot="1">
      <c r="B48" s="239" t="s">
        <v>316</v>
      </c>
      <c r="C48" s="240"/>
      <c r="H48" s="167"/>
      <c r="K48" s="167"/>
    </row>
    <row r="49" spans="2:11" ht="14.25" thickBot="1">
      <c r="B49" s="239"/>
      <c r="C49" s="240" t="s">
        <v>363</v>
      </c>
      <c r="D49" s="218">
        <f>D18+H16+D43-C25</f>
        <v>11495351</v>
      </c>
      <c r="E49" s="162" t="s">
        <v>364</v>
      </c>
      <c r="H49" s="167"/>
      <c r="K49" s="167"/>
    </row>
    <row r="50" spans="2:11" ht="14.25" thickBot="1">
      <c r="B50" s="239" t="s">
        <v>365</v>
      </c>
      <c r="C50" s="240"/>
      <c r="H50" s="167"/>
      <c r="K50" s="167"/>
    </row>
    <row r="51" spans="1:11" ht="14.25" thickBot="1">
      <c r="A51" s="162" t="s">
        <v>269</v>
      </c>
      <c r="B51" s="225" t="str">
        <f>'入力3'!C42</f>
        <v>1000万を超え20億円以下</v>
      </c>
      <c r="C51" s="226">
        <f>MATCH(B51,'[7]現場管理費率決定'!B5:D5,0)</f>
        <v>2</v>
      </c>
      <c r="H51" s="167"/>
      <c r="K51" s="167"/>
    </row>
    <row r="52" spans="1:11" ht="14.25" thickBot="1">
      <c r="A52" s="162" t="s">
        <v>267</v>
      </c>
      <c r="B52" s="225" t="str">
        <f>'入力3'!C41</f>
        <v>開削工事及び小口径推進工事</v>
      </c>
      <c r="C52" s="226">
        <f>MATCH(B52,'[7]現場管理費率決定'!A6:A8,0)</f>
        <v>1</v>
      </c>
      <c r="H52" s="167"/>
      <c r="K52" s="167"/>
    </row>
    <row r="53" spans="1:11" ht="27" customHeight="1" thickBot="1">
      <c r="A53" s="595" t="s">
        <v>366</v>
      </c>
      <c r="B53" s="596"/>
      <c r="C53" s="230">
        <f>INDEX('現3'!B6:D8,C52,C51)</f>
        <v>0.21059999999999998</v>
      </c>
      <c r="E53" s="162" t="s">
        <v>367</v>
      </c>
      <c r="K53" s="167"/>
    </row>
    <row r="54" spans="1:11" ht="15" customHeight="1">
      <c r="A54" s="229"/>
      <c r="B54" s="182"/>
      <c r="C54" s="234"/>
      <c r="K54" s="167"/>
    </row>
    <row r="55" spans="1:11" ht="20.25" customHeight="1" thickBot="1">
      <c r="A55" s="229"/>
      <c r="B55" s="182" t="s">
        <v>274</v>
      </c>
      <c r="C55" s="234"/>
      <c r="K55" s="167"/>
    </row>
    <row r="56" spans="1:11" ht="20.25" customHeight="1" thickBot="1">
      <c r="A56" s="229"/>
      <c r="B56" s="235" t="str">
        <f>'入力3'!C44</f>
        <v>地方部（施工地域が一般交通等の影響を受ける場合）</v>
      </c>
      <c r="C56" s="230">
        <f>VLOOKUP(B56,'現3'!C18:D21,2,FALSE)</f>
        <v>0.01</v>
      </c>
      <c r="E56" s="162" t="s">
        <v>368</v>
      </c>
      <c r="K56" s="167"/>
    </row>
    <row r="57" spans="1:11" ht="20.25" customHeight="1" thickBot="1">
      <c r="A57" s="229"/>
      <c r="B57" s="182"/>
      <c r="C57" s="234"/>
      <c r="K57" s="167"/>
    </row>
    <row r="58" spans="1:11" ht="20.25" customHeight="1" thickBot="1">
      <c r="A58" s="229"/>
      <c r="B58" s="182" t="s">
        <v>369</v>
      </c>
      <c r="C58" s="234" t="s">
        <v>370</v>
      </c>
      <c r="D58" s="244">
        <f>C53+C56</f>
        <v>0.2206</v>
      </c>
      <c r="E58" s="162" t="s">
        <v>371</v>
      </c>
      <c r="K58" s="167"/>
    </row>
    <row r="59" spans="1:11" ht="16.5" customHeight="1" thickBot="1">
      <c r="A59" s="229"/>
      <c r="B59" s="182"/>
      <c r="C59" s="245"/>
      <c r="K59" s="167"/>
    </row>
    <row r="60" spans="1:11" ht="22.5" customHeight="1" thickBot="1">
      <c r="A60" s="229"/>
      <c r="B60" s="182" t="s">
        <v>283</v>
      </c>
      <c r="C60" s="245" t="s">
        <v>372</v>
      </c>
      <c r="D60" s="246">
        <f>ROUNDDOWN(D49*D58,0)</f>
        <v>2535874</v>
      </c>
      <c r="E60" s="162" t="s">
        <v>373</v>
      </c>
      <c r="F60" s="245"/>
      <c r="G60" s="201">
        <f>ROUNDDOWN(D60,-3)</f>
        <v>2535000</v>
      </c>
      <c r="K60" s="167"/>
    </row>
    <row r="61" spans="1:11" ht="16.5" customHeight="1" thickBot="1">
      <c r="A61" s="229"/>
      <c r="B61" s="182"/>
      <c r="C61" s="245"/>
      <c r="K61" s="167"/>
    </row>
    <row r="62" spans="1:11" ht="27" customHeight="1" thickBot="1">
      <c r="A62" s="229"/>
      <c r="B62" s="196" t="s">
        <v>374</v>
      </c>
      <c r="C62" s="245" t="s">
        <v>375</v>
      </c>
      <c r="D62" s="247">
        <f>D3+D43+D60</f>
        <v>17368725</v>
      </c>
      <c r="E62" s="162" t="s">
        <v>376</v>
      </c>
      <c r="F62" s="245"/>
      <c r="K62" s="167"/>
    </row>
    <row r="63" spans="1:11" ht="27" customHeight="1">
      <c r="A63" s="229"/>
      <c r="B63" s="182"/>
      <c r="C63" s="245"/>
      <c r="K63" s="167"/>
    </row>
    <row r="64" spans="1:11" ht="18" customHeight="1">
      <c r="A64" s="229"/>
      <c r="B64" s="182" t="s">
        <v>317</v>
      </c>
      <c r="C64" s="248" t="s">
        <v>377</v>
      </c>
      <c r="D64" s="192">
        <f>SUM(D18,J16,D43,D60)-C25</f>
        <v>17368725</v>
      </c>
      <c r="E64" s="162" t="s">
        <v>378</v>
      </c>
      <c r="K64" s="167"/>
    </row>
    <row r="65" spans="2:11" ht="13.5">
      <c r="B65" s="239"/>
      <c r="C65" s="240"/>
      <c r="K65" s="167"/>
    </row>
    <row r="66" spans="2:11" ht="14.25" thickBot="1">
      <c r="B66" s="239" t="s">
        <v>379</v>
      </c>
      <c r="C66" s="240"/>
      <c r="K66" s="167"/>
    </row>
    <row r="67" spans="1:11" ht="14.25" thickBot="1">
      <c r="A67" s="162" t="s">
        <v>269</v>
      </c>
      <c r="B67" s="249" t="str">
        <f>'入力3'!C48</f>
        <v>500万を超え30億円以下</v>
      </c>
      <c r="C67" s="240"/>
      <c r="K67" s="167"/>
    </row>
    <row r="68" spans="1:11" ht="24" customHeight="1" thickBot="1">
      <c r="A68" s="595" t="s">
        <v>380</v>
      </c>
      <c r="B68" s="596"/>
      <c r="C68" s="230">
        <f>HLOOKUP($B$67,'般3'!$B$5:$D$6,2,FALSE)</f>
        <v>0.1298</v>
      </c>
      <c r="E68" s="162" t="s">
        <v>381</v>
      </c>
      <c r="K68" s="167"/>
    </row>
    <row r="69" spans="1:11" ht="15.75" customHeight="1">
      <c r="A69" s="229"/>
      <c r="B69" s="182"/>
      <c r="C69" s="234"/>
      <c r="K69" s="167"/>
    </row>
    <row r="70" spans="1:11" ht="20.25" customHeight="1" thickBot="1">
      <c r="A70" s="229"/>
      <c r="B70" s="182" t="s">
        <v>382</v>
      </c>
      <c r="C70" s="234"/>
      <c r="K70" s="167"/>
    </row>
    <row r="71" spans="1:11" ht="20.25" customHeight="1" thickBot="1">
      <c r="A71" s="229"/>
      <c r="B71" s="235" t="str">
        <f>'入力3'!C50</f>
        <v>２５％を超え３５％以下</v>
      </c>
      <c r="C71" s="250">
        <f>VLOOKUP($B$71,'般3'!$C$15:$D$19,2,FALSE)</f>
        <v>1.01</v>
      </c>
      <c r="E71" s="162" t="s">
        <v>383</v>
      </c>
      <c r="K71" s="167"/>
    </row>
    <row r="72" spans="1:11" ht="20.25" customHeight="1" thickBot="1">
      <c r="A72" s="229"/>
      <c r="B72" s="198" t="s">
        <v>384</v>
      </c>
      <c r="C72" s="251"/>
      <c r="K72" s="167"/>
    </row>
    <row r="73" spans="1:11" ht="43.5" customHeight="1" thickBot="1">
      <c r="A73" s="229"/>
      <c r="B73" s="252" t="str">
        <f>'入力3'!C52</f>
        <v>ケース１：発注者が金銭的保証を必要とする場合。ただし、特定建設工事共同企業体工事は除く。</v>
      </c>
      <c r="C73" s="230">
        <f>VLOOKUP($B$73,'般3'!$C$22:$D$24,2,FALSE)</f>
        <v>0.0004</v>
      </c>
      <c r="E73" s="162" t="s">
        <v>385</v>
      </c>
      <c r="K73" s="167"/>
    </row>
    <row r="74" spans="1:11" ht="20.25" customHeight="1" thickBot="1">
      <c r="A74" s="229"/>
      <c r="B74" s="182"/>
      <c r="C74" s="234"/>
      <c r="J74" s="303" t="s">
        <v>445</v>
      </c>
      <c r="K74" s="167"/>
    </row>
    <row r="75" spans="1:11" ht="20.25" customHeight="1" thickBot="1">
      <c r="A75" s="229"/>
      <c r="B75" s="182" t="s">
        <v>386</v>
      </c>
      <c r="C75" s="234"/>
      <c r="D75" s="244">
        <f>ROUND((C68*C71)+C73,4)</f>
        <v>0.1315</v>
      </c>
      <c r="E75" s="162" t="s">
        <v>387</v>
      </c>
      <c r="J75" s="168">
        <v>13350000</v>
      </c>
      <c r="K75" s="167"/>
    </row>
    <row r="76" spans="1:11" ht="16.5" customHeight="1">
      <c r="A76" s="229"/>
      <c r="B76" s="182"/>
      <c r="C76" s="245"/>
      <c r="K76" s="167"/>
    </row>
    <row r="77" spans="2:11" ht="14.25" thickBot="1">
      <c r="B77" s="239"/>
      <c r="C77" s="240"/>
      <c r="G77" s="162" t="s">
        <v>388</v>
      </c>
      <c r="H77" s="229" t="s">
        <v>389</v>
      </c>
      <c r="I77" s="229" t="s">
        <v>390</v>
      </c>
      <c r="J77" s="229" t="s">
        <v>391</v>
      </c>
      <c r="K77" s="167"/>
    </row>
    <row r="78" spans="2:11" ht="23.25" customHeight="1" thickBot="1">
      <c r="B78" s="239" t="s">
        <v>284</v>
      </c>
      <c r="C78" s="240" t="s">
        <v>392</v>
      </c>
      <c r="D78" s="253">
        <f>ROUNDDOWN(D64*D75,0)</f>
        <v>2283987</v>
      </c>
      <c r="E78" s="162" t="s">
        <v>393</v>
      </c>
      <c r="G78" s="201">
        <f>ROUNDDOWN(D78,-3)</f>
        <v>2283000</v>
      </c>
      <c r="H78" s="201"/>
      <c r="I78" s="254">
        <f>G78-H78</f>
        <v>2283000</v>
      </c>
      <c r="J78" s="255"/>
      <c r="K78" s="167"/>
    </row>
    <row r="79" spans="2:10" ht="14.25" thickBot="1">
      <c r="B79" s="239"/>
      <c r="J79" s="256"/>
    </row>
    <row r="80" spans="2:10" ht="25.5" customHeight="1" thickBot="1">
      <c r="B80" s="239" t="s">
        <v>394</v>
      </c>
      <c r="C80" s="162" t="s">
        <v>395</v>
      </c>
      <c r="D80" s="218">
        <f>SUM(D78,D60,D43,D3)</f>
        <v>19652712</v>
      </c>
      <c r="E80" s="162" t="s">
        <v>396</v>
      </c>
      <c r="G80" s="201">
        <f>$D$3+$G$43+$G$60+G78</f>
        <v>19650000</v>
      </c>
      <c r="I80" s="201">
        <f>$D$3+$G$43+$G$60+I78</f>
        <v>19650000</v>
      </c>
      <c r="J80" s="256"/>
    </row>
    <row r="81" spans="2:10" ht="25.5" customHeight="1" thickBot="1">
      <c r="B81" s="239"/>
      <c r="D81" s="257"/>
      <c r="J81" s="256"/>
    </row>
    <row r="82" spans="2:11" ht="22.5" customHeight="1" thickBot="1">
      <c r="B82" s="239" t="s">
        <v>397</v>
      </c>
      <c r="D82" s="218">
        <f>ROUNDDOWN(D80,-3)</f>
        <v>19652000</v>
      </c>
      <c r="E82" s="162" t="s">
        <v>398</v>
      </c>
      <c r="G82" s="257">
        <f>ROUNDDOWN(G80,-3)</f>
        <v>19650000</v>
      </c>
      <c r="I82" s="257">
        <f>ROUNDDOWN(I80,-3)</f>
        <v>19650000</v>
      </c>
      <c r="J82" s="255">
        <f>'概算事業費'!L92*1000</f>
        <v>19650000</v>
      </c>
      <c r="K82" s="162" t="str">
        <f>IF(J82=I82,"OK","NG")</f>
        <v>OK</v>
      </c>
    </row>
    <row r="83" spans="2:10" ht="25.5" customHeight="1" thickBot="1">
      <c r="B83" s="239" t="s">
        <v>399</v>
      </c>
      <c r="C83" s="330">
        <f>G87</f>
        <v>0.08</v>
      </c>
      <c r="D83" s="166">
        <f>D82*$G$87</f>
        <v>1572160</v>
      </c>
      <c r="F83" s="229" t="s">
        <v>400</v>
      </c>
      <c r="G83" s="166">
        <f>G82*$G$87</f>
        <v>1572000</v>
      </c>
      <c r="H83" s="229"/>
      <c r="I83" s="166">
        <f>I82*$G$87</f>
        <v>1572000</v>
      </c>
      <c r="J83" s="258">
        <f>J82*$G$87</f>
        <v>1572000</v>
      </c>
    </row>
    <row r="84" spans="2:10" ht="25.5" customHeight="1" thickBot="1">
      <c r="B84" s="239" t="s">
        <v>401</v>
      </c>
      <c r="D84" s="247">
        <f>SUM(D82:D83)</f>
        <v>21224160</v>
      </c>
      <c r="G84" s="247">
        <f>SUM(G82:G83)</f>
        <v>21222000</v>
      </c>
      <c r="I84" s="247">
        <f>SUM(I82:I83)</f>
        <v>21222000</v>
      </c>
      <c r="J84" s="259">
        <f>SUM(J82:J83)</f>
        <v>21222000</v>
      </c>
    </row>
    <row r="85" spans="2:9" ht="25.5" customHeight="1">
      <c r="B85" s="260" t="s">
        <v>402</v>
      </c>
      <c r="C85" s="163" t="s">
        <v>403</v>
      </c>
      <c r="D85" s="261"/>
      <c r="F85" s="262" t="s">
        <v>404</v>
      </c>
      <c r="G85" s="263">
        <f>ROUNDDOWN(G83,-1)</f>
        <v>1572000</v>
      </c>
      <c r="H85" s="262"/>
      <c r="I85" s="263"/>
    </row>
    <row r="86" spans="2:7" ht="25.5" customHeight="1">
      <c r="B86" s="185" t="s">
        <v>282</v>
      </c>
      <c r="C86" s="163" t="str">
        <f>IF('入力3'!C55&lt;='確認3'!D43,"ＯＫ","ＯＵＴ")</f>
        <v>ＯＫ</v>
      </c>
      <c r="D86" s="261"/>
      <c r="F86" s="262" t="s">
        <v>405</v>
      </c>
      <c r="G86" s="263">
        <f>G83-G85</f>
        <v>0</v>
      </c>
    </row>
    <row r="87" spans="2:8" ht="25.5" customHeight="1">
      <c r="B87" s="185" t="s">
        <v>283</v>
      </c>
      <c r="C87" s="163" t="str">
        <f>IF('入力3'!C56&lt;='確認3'!D60,"ＯＫ","ＯＵＴ")</f>
        <v>ＯＫ</v>
      </c>
      <c r="D87" s="261"/>
      <c r="F87" s="264" t="s">
        <v>406</v>
      </c>
      <c r="G87" s="265">
        <v>0.08</v>
      </c>
      <c r="H87" s="329" t="s">
        <v>82</v>
      </c>
    </row>
    <row r="88" spans="2:7" ht="25.5" customHeight="1">
      <c r="B88" s="185" t="s">
        <v>284</v>
      </c>
      <c r="C88" s="163" t="str">
        <f>IF('入力3'!C57&lt;='確認3'!D78,"ＯＫ","ＯＵＴ")</f>
        <v>ＯＫ</v>
      </c>
      <c r="D88" s="261"/>
      <c r="F88" s="266" t="s">
        <v>407</v>
      </c>
      <c r="G88" s="267">
        <f>G86/G87</f>
        <v>0</v>
      </c>
    </row>
    <row r="89" spans="2:4" ht="21.75" customHeight="1">
      <c r="B89" s="203" t="s">
        <v>287</v>
      </c>
      <c r="C89" s="204" t="s">
        <v>288</v>
      </c>
      <c r="D89" s="204" t="s">
        <v>289</v>
      </c>
    </row>
    <row r="90" spans="2:4" ht="27">
      <c r="B90" s="203" t="s">
        <v>290</v>
      </c>
      <c r="C90" s="204" t="s">
        <v>291</v>
      </c>
      <c r="D90" s="204" t="s">
        <v>292</v>
      </c>
    </row>
    <row r="91" spans="2:4" ht="27">
      <c r="B91" s="203" t="s">
        <v>293</v>
      </c>
      <c r="C91" s="204" t="s">
        <v>294</v>
      </c>
      <c r="D91" s="204" t="s">
        <v>295</v>
      </c>
    </row>
    <row r="93" ht="13.5">
      <c r="B93" s="206" t="s">
        <v>296</v>
      </c>
    </row>
    <row r="94" ht="13.5">
      <c r="B94" s="206" t="s">
        <v>297</v>
      </c>
    </row>
    <row r="95" ht="27">
      <c r="B95" s="206" t="s">
        <v>298</v>
      </c>
    </row>
    <row r="96" ht="27">
      <c r="B96" s="206" t="s">
        <v>299</v>
      </c>
    </row>
    <row r="98" spans="2:3" ht="13.5">
      <c r="B98" s="162" t="s">
        <v>300</v>
      </c>
      <c r="C98" s="162" t="s">
        <v>301</v>
      </c>
    </row>
    <row r="99" spans="2:3" ht="13.5">
      <c r="B99" s="162" t="s">
        <v>302</v>
      </c>
      <c r="C99" s="162" t="s">
        <v>303</v>
      </c>
    </row>
    <row r="100" spans="2:3" ht="13.5">
      <c r="B100" s="162" t="s">
        <v>304</v>
      </c>
      <c r="C100" s="162" t="s">
        <v>305</v>
      </c>
    </row>
    <row r="102" ht="13.5">
      <c r="B102" s="162" t="s">
        <v>306</v>
      </c>
    </row>
    <row r="103" ht="13.5">
      <c r="B103" s="162" t="s">
        <v>307</v>
      </c>
    </row>
    <row r="104" ht="13.5">
      <c r="B104" s="162" t="s">
        <v>308</v>
      </c>
    </row>
    <row r="105" ht="13.5">
      <c r="B105" s="162" t="s">
        <v>309</v>
      </c>
    </row>
    <row r="106" ht="13.5">
      <c r="B106" s="162" t="s">
        <v>310</v>
      </c>
    </row>
  </sheetData>
  <sheetProtection/>
  <mergeCells count="14">
    <mergeCell ref="A37:B37"/>
    <mergeCell ref="A53:B53"/>
    <mergeCell ref="A68:B68"/>
    <mergeCell ref="B13:C13"/>
    <mergeCell ref="B14:C14"/>
    <mergeCell ref="B15:C15"/>
    <mergeCell ref="B16:C16"/>
    <mergeCell ref="B22:C22"/>
    <mergeCell ref="D1:E1"/>
    <mergeCell ref="H19:K20"/>
    <mergeCell ref="B5:C5"/>
    <mergeCell ref="B6:C6"/>
    <mergeCell ref="B7:C7"/>
    <mergeCell ref="B8:B12"/>
  </mergeCells>
  <printOptions/>
  <pageMargins left="0.75" right="0.75" top="0.54" bottom="0.44" header="0.512" footer="0.512"/>
  <pageSetup horizontalDpi="300" verticalDpi="300" orientation="portrait" paperSize="9" scale="78" r:id="rId1"/>
</worksheet>
</file>

<file path=xl/worksheets/sheet2.xml><?xml version="1.0" encoding="utf-8"?>
<worksheet xmlns="http://schemas.openxmlformats.org/spreadsheetml/2006/main" xmlns:r="http://schemas.openxmlformats.org/officeDocument/2006/relationships">
  <dimension ref="B3:P46"/>
  <sheetViews>
    <sheetView view="pageBreakPreview" zoomScaleSheetLayoutView="100" zoomScalePageLayoutView="0" workbookViewId="0" topLeftCell="A6">
      <selection activeCell="G39" sqref="G39"/>
    </sheetView>
  </sheetViews>
  <sheetFormatPr defaultColWidth="8.796875" defaultRowHeight="14.25"/>
  <cols>
    <col min="1" max="1" width="9" style="339" customWidth="1"/>
    <col min="2" max="2" width="11.59765625" style="339" bestFit="1" customWidth="1"/>
    <col min="3" max="3" width="13.8984375" style="339" bestFit="1" customWidth="1"/>
    <col min="4" max="4" width="6.5" style="339" bestFit="1" customWidth="1"/>
    <col min="5" max="5" width="5.5" style="341" bestFit="1" customWidth="1"/>
    <col min="6" max="6" width="9.69921875" style="339" bestFit="1" customWidth="1"/>
    <col min="7" max="7" width="12.69921875" style="339" bestFit="1" customWidth="1"/>
    <col min="8" max="8" width="15.59765625" style="339" customWidth="1"/>
    <col min="9" max="9" width="1.59765625" style="339" customWidth="1"/>
    <col min="10" max="10" width="9" style="339" customWidth="1"/>
    <col min="11" max="11" width="9.09765625" style="339" bestFit="1" customWidth="1"/>
    <col min="12" max="16384" width="9" style="339" customWidth="1"/>
  </cols>
  <sheetData>
    <row r="3" spans="2:8" ht="13.5">
      <c r="B3" s="340" t="s">
        <v>554</v>
      </c>
      <c r="G3" s="341"/>
      <c r="H3" s="342"/>
    </row>
    <row r="4" spans="2:8" ht="13.5">
      <c r="B4" s="343" t="s">
        <v>464</v>
      </c>
      <c r="C4" s="35" t="s">
        <v>158</v>
      </c>
      <c r="D4" s="35" t="s">
        <v>159</v>
      </c>
      <c r="E4" s="36" t="s">
        <v>161</v>
      </c>
      <c r="F4" s="36" t="s">
        <v>160</v>
      </c>
      <c r="G4" s="36" t="s">
        <v>465</v>
      </c>
      <c r="H4" s="36" t="s">
        <v>466</v>
      </c>
    </row>
    <row r="5" spans="2:8" ht="13.5">
      <c r="B5" s="344"/>
      <c r="C5" s="344"/>
      <c r="D5" s="344"/>
      <c r="E5" s="345"/>
      <c r="F5" s="344"/>
      <c r="G5" s="345" t="s">
        <v>467</v>
      </c>
      <c r="H5" s="344"/>
    </row>
    <row r="6" spans="2:8" ht="13.5">
      <c r="B6" s="346" t="s">
        <v>468</v>
      </c>
      <c r="C6" s="346" t="s">
        <v>469</v>
      </c>
      <c r="D6" s="347" t="s">
        <v>470</v>
      </c>
      <c r="E6" s="348" t="s">
        <v>471</v>
      </c>
      <c r="F6" s="349">
        <f>'[9]H27,発注管路延長'!$H$34</f>
        <v>956.45</v>
      </c>
      <c r="G6" s="47"/>
      <c r="H6" s="349"/>
    </row>
    <row r="7" spans="2:8" ht="13.5">
      <c r="B7" s="350"/>
      <c r="C7" s="350" t="s">
        <v>472</v>
      </c>
      <c r="D7" s="77" t="s">
        <v>473</v>
      </c>
      <c r="E7" s="351" t="s">
        <v>474</v>
      </c>
      <c r="F7" s="352">
        <f>'[9]H27,発注管路延長'!$I$34</f>
        <v>1527.6200000000001</v>
      </c>
      <c r="G7" s="47"/>
      <c r="H7" s="352"/>
    </row>
    <row r="8" spans="2:8" ht="13.5">
      <c r="B8" s="350"/>
      <c r="C8" s="350"/>
      <c r="D8" s="369" t="s">
        <v>475</v>
      </c>
      <c r="E8" s="370" t="s">
        <v>171</v>
      </c>
      <c r="F8" s="479">
        <v>1632.74</v>
      </c>
      <c r="G8" s="480"/>
      <c r="H8" s="479"/>
    </row>
    <row r="9" spans="2:8" ht="13.5">
      <c r="B9" s="350"/>
      <c r="C9" s="399"/>
      <c r="D9" s="353" t="s">
        <v>555</v>
      </c>
      <c r="E9" s="481" t="s">
        <v>474</v>
      </c>
      <c r="F9" s="482">
        <f>'[9]H27,発注管路延長'!$K$34</f>
        <v>219.3</v>
      </c>
      <c r="G9" s="353"/>
      <c r="H9" s="482"/>
    </row>
    <row r="10" spans="2:8" ht="13.5">
      <c r="B10" s="350"/>
      <c r="C10" s="354" t="s">
        <v>244</v>
      </c>
      <c r="D10" s="355"/>
      <c r="E10" s="356"/>
      <c r="F10" s="357">
        <f>SUM(F6:F9)</f>
        <v>4336.110000000001</v>
      </c>
      <c r="G10" s="358">
        <f>'今回設計'!C8/1000</f>
        <v>83986.22</v>
      </c>
      <c r="H10" s="359"/>
    </row>
    <row r="11" spans="2:8" ht="13.5">
      <c r="B11" s="344"/>
      <c r="C11" s="360" t="s">
        <v>476</v>
      </c>
      <c r="D11" s="361"/>
      <c r="E11" s="362"/>
      <c r="F11" s="361"/>
      <c r="G11" s="363">
        <f>'今回設計'!I8/1000</f>
        <v>127310.319</v>
      </c>
      <c r="H11" s="364"/>
    </row>
    <row r="12" spans="2:8" ht="13.5">
      <c r="B12" s="346" t="s">
        <v>477</v>
      </c>
      <c r="C12" s="365" t="s">
        <v>478</v>
      </c>
      <c r="D12" s="365"/>
      <c r="E12" s="366" t="s">
        <v>479</v>
      </c>
      <c r="F12" s="367">
        <v>7</v>
      </c>
      <c r="G12" s="368">
        <f>'今回設計'!C20/1000</f>
        <v>2695</v>
      </c>
      <c r="H12" s="367"/>
    </row>
    <row r="13" spans="2:8" ht="13.5">
      <c r="B13" s="350"/>
      <c r="C13" s="350" t="s">
        <v>480</v>
      </c>
      <c r="D13" s="369"/>
      <c r="E13" s="370" t="s">
        <v>481</v>
      </c>
      <c r="F13" s="371">
        <v>60</v>
      </c>
      <c r="G13" s="47">
        <f>'今回設計'!C25/1000</f>
        <v>5880</v>
      </c>
      <c r="H13" s="371"/>
    </row>
    <row r="14" spans="2:8" ht="13.5">
      <c r="B14" s="344"/>
      <c r="C14" s="360" t="s">
        <v>476</v>
      </c>
      <c r="D14" s="361"/>
      <c r="E14" s="362"/>
      <c r="F14" s="361"/>
      <c r="G14" s="363">
        <f>'今回設計'!I28/1000</f>
        <v>13032.316</v>
      </c>
      <c r="H14" s="364"/>
    </row>
    <row r="15" spans="2:8" ht="13.5">
      <c r="B15" s="346"/>
      <c r="C15" s="346"/>
      <c r="D15" s="346"/>
      <c r="E15" s="343"/>
      <c r="F15" s="372"/>
      <c r="G15" s="372"/>
      <c r="H15" s="373"/>
    </row>
    <row r="16" spans="2:8" ht="14.25" thickBot="1">
      <c r="B16" s="374" t="s">
        <v>482</v>
      </c>
      <c r="C16" s="375" t="s">
        <v>483</v>
      </c>
      <c r="D16" s="344"/>
      <c r="E16" s="345"/>
      <c r="F16" s="376"/>
      <c r="G16" s="376">
        <f>G11+G14</f>
        <v>140342.635</v>
      </c>
      <c r="H16" s="377"/>
    </row>
    <row r="17" spans="2:16" ht="14.25" thickBot="1">
      <c r="B17" s="350"/>
      <c r="C17" s="350"/>
      <c r="D17" s="350"/>
      <c r="E17" s="378"/>
      <c r="F17" s="379"/>
      <c r="G17" s="379"/>
      <c r="H17" s="380"/>
      <c r="J17" s="471" t="s">
        <v>552</v>
      </c>
      <c r="K17" s="472" t="s">
        <v>548</v>
      </c>
      <c r="L17" s="470"/>
      <c r="M17" s="475">
        <v>12780</v>
      </c>
      <c r="N17" s="472" t="s">
        <v>551</v>
      </c>
      <c r="P17" s="470"/>
    </row>
    <row r="18" spans="2:14" ht="13.5">
      <c r="B18" s="374" t="s">
        <v>484</v>
      </c>
      <c r="C18" s="344" t="s">
        <v>566</v>
      </c>
      <c r="D18" s="344"/>
      <c r="E18" s="345"/>
      <c r="F18" s="376"/>
      <c r="G18" s="381"/>
      <c r="H18" s="382"/>
      <c r="K18" s="473" t="s">
        <v>550</v>
      </c>
      <c r="L18" s="469"/>
      <c r="M18" s="474">
        <v>12830</v>
      </c>
      <c r="N18" s="473" t="s">
        <v>549</v>
      </c>
    </row>
    <row r="19" spans="2:8" ht="13.5">
      <c r="B19" s="350"/>
      <c r="C19" s="350"/>
      <c r="D19" s="350"/>
      <c r="E19" s="378"/>
      <c r="F19" s="379"/>
      <c r="G19" s="379"/>
      <c r="H19" s="380"/>
    </row>
    <row r="20" spans="2:8" ht="13.5">
      <c r="B20" s="374" t="s">
        <v>485</v>
      </c>
      <c r="C20" s="344" t="s">
        <v>568</v>
      </c>
      <c r="D20" s="344"/>
      <c r="E20" s="345"/>
      <c r="F20" s="376"/>
      <c r="G20" s="383">
        <f>ROUND((G16+G18)*0.08,)</f>
        <v>11227</v>
      </c>
      <c r="H20" s="377"/>
    </row>
    <row r="21" spans="2:8" ht="13.5">
      <c r="B21" s="384"/>
      <c r="C21" s="385"/>
      <c r="D21" s="386"/>
      <c r="E21" s="387"/>
      <c r="F21" s="388"/>
      <c r="G21" s="389"/>
      <c r="H21" s="380"/>
    </row>
    <row r="22" spans="2:8" ht="13.5">
      <c r="B22" s="390" t="s">
        <v>486</v>
      </c>
      <c r="C22" s="391" t="s">
        <v>487</v>
      </c>
      <c r="D22" s="392"/>
      <c r="E22" s="393"/>
      <c r="F22" s="394"/>
      <c r="G22" s="395">
        <f>ROUND((G11+G18)*0.08,)</f>
        <v>10185</v>
      </c>
      <c r="H22" s="377"/>
    </row>
    <row r="23" spans="2:8" ht="13.5">
      <c r="B23" s="384"/>
      <c r="C23" s="385"/>
      <c r="D23" s="386"/>
      <c r="E23" s="387"/>
      <c r="F23" s="388"/>
      <c r="G23" s="389"/>
      <c r="H23" s="380"/>
    </row>
    <row r="24" spans="2:8" ht="13.5">
      <c r="B24" s="390" t="s">
        <v>488</v>
      </c>
      <c r="C24" s="391" t="s">
        <v>489</v>
      </c>
      <c r="D24" s="392"/>
      <c r="E24" s="393"/>
      <c r="F24" s="394"/>
      <c r="G24" s="395">
        <f>ROUND(G14*0.08,0)</f>
        <v>1043</v>
      </c>
      <c r="H24" s="377"/>
    </row>
    <row r="25" spans="2:8" ht="13.5">
      <c r="B25" s="350"/>
      <c r="C25" s="396" t="s">
        <v>490</v>
      </c>
      <c r="D25" s="397"/>
      <c r="E25" s="398"/>
      <c r="F25" s="379"/>
      <c r="G25" s="379"/>
      <c r="H25" s="380"/>
    </row>
    <row r="26" spans="2:8" ht="13.5">
      <c r="B26" s="374" t="s">
        <v>491</v>
      </c>
      <c r="C26" s="399" t="s">
        <v>492</v>
      </c>
      <c r="D26" s="400"/>
      <c r="E26" s="401"/>
      <c r="F26" s="376"/>
      <c r="G26" s="376">
        <f>G16+G18+G20</f>
        <v>151569.635</v>
      </c>
      <c r="H26" s="377"/>
    </row>
    <row r="27" spans="2:8" ht="13.5">
      <c r="B27" s="384"/>
      <c r="C27" s="402"/>
      <c r="D27" s="386"/>
      <c r="E27" s="387"/>
      <c r="F27" s="388"/>
      <c r="G27" s="388"/>
      <c r="H27" s="380"/>
    </row>
    <row r="28" spans="2:8" ht="13.5">
      <c r="B28" s="390" t="s">
        <v>493</v>
      </c>
      <c r="C28" s="391" t="s">
        <v>494</v>
      </c>
      <c r="D28" s="392"/>
      <c r="E28" s="393"/>
      <c r="F28" s="394"/>
      <c r="G28" s="394">
        <f>G11+G18+G22</f>
        <v>137495.31900000002</v>
      </c>
      <c r="H28" s="377"/>
    </row>
    <row r="29" spans="2:8" ht="13.5">
      <c r="B29" s="384"/>
      <c r="C29" s="402"/>
      <c r="D29" s="386"/>
      <c r="E29" s="387"/>
      <c r="F29" s="388"/>
      <c r="G29" s="388"/>
      <c r="H29" s="380"/>
    </row>
    <row r="30" spans="2:8" ht="13.5">
      <c r="B30" s="390" t="s">
        <v>495</v>
      </c>
      <c r="C30" s="391" t="s">
        <v>496</v>
      </c>
      <c r="D30" s="392"/>
      <c r="E30" s="393"/>
      <c r="F30" s="394"/>
      <c r="G30" s="394">
        <f>G14+G24</f>
        <v>14075.316</v>
      </c>
      <c r="H30" s="377"/>
    </row>
    <row r="31" spans="2:8" ht="13.5">
      <c r="B31" s="350"/>
      <c r="C31" s="350"/>
      <c r="D31" s="350"/>
      <c r="E31" s="378"/>
      <c r="F31" s="379"/>
      <c r="G31" s="379"/>
      <c r="H31" s="380"/>
    </row>
    <row r="32" spans="2:8" ht="13.5">
      <c r="B32" s="374" t="s">
        <v>497</v>
      </c>
      <c r="C32" s="344" t="s">
        <v>498</v>
      </c>
      <c r="D32" s="344"/>
      <c r="E32" s="345"/>
      <c r="F32" s="376"/>
      <c r="G32" s="403">
        <v>0.02</v>
      </c>
      <c r="H32" s="377"/>
    </row>
    <row r="33" spans="2:8" ht="13.5">
      <c r="B33" s="350"/>
      <c r="C33" s="350" t="s">
        <v>499</v>
      </c>
      <c r="D33" s="350"/>
      <c r="E33" s="378"/>
      <c r="F33" s="379"/>
      <c r="G33" s="404"/>
      <c r="H33" s="380"/>
    </row>
    <row r="34" spans="2:11" ht="13.5">
      <c r="B34" s="374" t="s">
        <v>500</v>
      </c>
      <c r="C34" s="344" t="s">
        <v>501</v>
      </c>
      <c r="D34" s="344"/>
      <c r="E34" s="345"/>
      <c r="F34" s="376"/>
      <c r="G34" s="383">
        <f>G28*0.02</f>
        <v>2749.9063800000004</v>
      </c>
      <c r="H34" s="377"/>
      <c r="K34" s="339">
        <f>G11*0.02</f>
        <v>2546.20638</v>
      </c>
    </row>
    <row r="35" spans="2:11" ht="13.5">
      <c r="B35" s="350"/>
      <c r="C35" s="350" t="s">
        <v>502</v>
      </c>
      <c r="D35" s="350"/>
      <c r="E35" s="378"/>
      <c r="F35" s="379"/>
      <c r="G35" s="379"/>
      <c r="H35" s="380"/>
      <c r="K35" s="339">
        <f>G28*0.02</f>
        <v>2749.9063800000004</v>
      </c>
    </row>
    <row r="36" spans="2:8" ht="13.5">
      <c r="B36" s="344"/>
      <c r="C36" s="344" t="s">
        <v>503</v>
      </c>
      <c r="D36" s="344"/>
      <c r="E36" s="345"/>
      <c r="F36" s="376"/>
      <c r="G36" s="376">
        <f>G26+G34</f>
        <v>154319.54138</v>
      </c>
      <c r="H36" s="377"/>
    </row>
    <row r="37" ht="13.5">
      <c r="H37" s="405"/>
    </row>
    <row r="38" spans="2:8" ht="13.5">
      <c r="B38" s="406" t="s">
        <v>504</v>
      </c>
      <c r="C38" s="407"/>
      <c r="D38" s="407"/>
      <c r="E38" s="408"/>
      <c r="F38" s="372"/>
      <c r="G38" s="372"/>
      <c r="H38" s="373"/>
    </row>
    <row r="39" spans="2:8" ht="13.5">
      <c r="B39" s="396"/>
      <c r="C39" s="397" t="s">
        <v>505</v>
      </c>
      <c r="D39" s="397"/>
      <c r="E39" s="409"/>
      <c r="F39" s="410"/>
      <c r="G39" s="411">
        <f>G28+G34</f>
        <v>140245.22538000002</v>
      </c>
      <c r="H39" s="405"/>
    </row>
    <row r="40" spans="2:8" ht="13.5">
      <c r="B40" s="396"/>
      <c r="C40" s="397" t="s">
        <v>506</v>
      </c>
      <c r="D40" s="397"/>
      <c r="E40" s="409"/>
      <c r="F40" s="410"/>
      <c r="G40" s="411">
        <f>G30</f>
        <v>14075.316</v>
      </c>
      <c r="H40" s="405"/>
    </row>
    <row r="41" spans="2:8" ht="13.5">
      <c r="B41" s="399"/>
      <c r="C41" s="400" t="s">
        <v>507</v>
      </c>
      <c r="D41" s="400"/>
      <c r="E41" s="412"/>
      <c r="F41" s="413"/>
      <c r="G41" s="376">
        <f>SUM(G39:G40)</f>
        <v>154320.54138</v>
      </c>
      <c r="H41" s="414"/>
    </row>
    <row r="42" spans="2:8" ht="13.5">
      <c r="B42" s="396" t="s">
        <v>508</v>
      </c>
      <c r="C42" s="397"/>
      <c r="D42" s="397"/>
      <c r="E42" s="409"/>
      <c r="F42" s="410"/>
      <c r="G42" s="410"/>
      <c r="H42" s="405"/>
    </row>
    <row r="43" spans="2:8" ht="13.5">
      <c r="B43" s="396"/>
      <c r="C43" s="397" t="s">
        <v>509</v>
      </c>
      <c r="D43" s="397"/>
      <c r="E43" s="409"/>
      <c r="F43" s="410"/>
      <c r="G43" s="411">
        <f>ROUNDDOWN(G39*4/10,)</f>
        <v>56098</v>
      </c>
      <c r="H43" s="405"/>
    </row>
    <row r="44" spans="2:8" ht="13.5">
      <c r="B44" s="396"/>
      <c r="C44" s="397" t="s">
        <v>510</v>
      </c>
      <c r="D44" s="397"/>
      <c r="E44" s="409"/>
      <c r="F44" s="410"/>
      <c r="G44" s="411">
        <f>G39-G43</f>
        <v>84147.22538000002</v>
      </c>
      <c r="H44" s="405"/>
    </row>
    <row r="45" spans="2:8" ht="13.5">
      <c r="B45" s="399"/>
      <c r="C45" s="400" t="s">
        <v>507</v>
      </c>
      <c r="D45" s="400"/>
      <c r="E45" s="412"/>
      <c r="F45" s="413"/>
      <c r="G45" s="383">
        <f>SUM(G43:G44)</f>
        <v>140245.22538000002</v>
      </c>
      <c r="H45" s="414"/>
    </row>
    <row r="46" spans="2:7" ht="13.5">
      <c r="B46" s="397"/>
      <c r="C46" s="397"/>
      <c r="D46" s="397"/>
      <c r="E46" s="409"/>
      <c r="F46" s="397"/>
      <c r="G46" s="415"/>
    </row>
  </sheetData>
  <sheetProtection/>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3:H22"/>
  <sheetViews>
    <sheetView view="pageBreakPreview" zoomScaleSheetLayoutView="100" zoomScalePageLayoutView="0" workbookViewId="0" topLeftCell="A1">
      <selection activeCell="E2" sqref="E2:F2"/>
    </sheetView>
  </sheetViews>
  <sheetFormatPr defaultColWidth="8.796875" defaultRowHeight="14.25"/>
  <cols>
    <col min="1" max="1" width="28.69921875" style="162" customWidth="1"/>
    <col min="2" max="2" width="11.5" style="162" customWidth="1"/>
    <col min="3" max="3" width="14.69921875" style="162" customWidth="1"/>
    <col min="4" max="4" width="13.8984375" style="162" customWidth="1"/>
    <col min="5" max="5" width="15.8984375" style="162" customWidth="1"/>
    <col min="6" max="6" width="11.69921875" style="162" customWidth="1"/>
    <col min="7" max="7" width="10" style="162" customWidth="1"/>
    <col min="8" max="16384" width="9" style="162" customWidth="1"/>
  </cols>
  <sheetData>
    <row r="3" ht="13.5">
      <c r="A3" s="162" t="s">
        <v>408</v>
      </c>
    </row>
    <row r="4" spans="2:5" ht="13.5">
      <c r="B4" s="586" t="s">
        <v>409</v>
      </c>
      <c r="C4" s="586"/>
      <c r="D4" s="586"/>
      <c r="E4" s="268"/>
    </row>
    <row r="5" spans="1:4" ht="27" customHeight="1">
      <c r="A5" s="163" t="s">
        <v>267</v>
      </c>
      <c r="B5" s="204" t="s">
        <v>288</v>
      </c>
      <c r="C5" s="204" t="s">
        <v>291</v>
      </c>
      <c r="D5" s="204" t="s">
        <v>294</v>
      </c>
    </row>
    <row r="6" spans="1:5" ht="42.75" customHeight="1">
      <c r="A6" s="269" t="s">
        <v>287</v>
      </c>
      <c r="B6" s="270">
        <v>0.1332</v>
      </c>
      <c r="C6" s="270">
        <f>F12/100</f>
        <v>0.1331</v>
      </c>
      <c r="D6" s="270">
        <v>0.0408</v>
      </c>
      <c r="E6" s="271"/>
    </row>
    <row r="7" spans="1:5" ht="42.75" customHeight="1">
      <c r="A7" s="272" t="s">
        <v>290</v>
      </c>
      <c r="B7" s="270">
        <v>0.1285</v>
      </c>
      <c r="C7" s="270">
        <f>F13/100</f>
        <v>0.1284</v>
      </c>
      <c r="D7" s="270">
        <v>0.0408</v>
      </c>
      <c r="E7" s="271"/>
    </row>
    <row r="8" spans="1:5" ht="42.75" customHeight="1">
      <c r="A8" s="272" t="s">
        <v>293</v>
      </c>
      <c r="B8" s="270">
        <v>0.0764</v>
      </c>
      <c r="C8" s="270">
        <f>F14/100</f>
        <v>0.0764</v>
      </c>
      <c r="D8" s="270">
        <v>0.0634</v>
      </c>
      <c r="E8" s="271"/>
    </row>
    <row r="9" spans="1:6" ht="27.75" customHeight="1">
      <c r="A9" s="217"/>
      <c r="B9" s="217"/>
      <c r="C9" s="271"/>
      <c r="D9" s="273"/>
      <c r="E9" s="271"/>
      <c r="F9" s="271"/>
    </row>
    <row r="10" ht="13.5">
      <c r="A10" s="162" t="s">
        <v>410</v>
      </c>
    </row>
    <row r="11" spans="3:8" ht="14.25" thickBot="1">
      <c r="C11" s="216" t="s">
        <v>10</v>
      </c>
      <c r="D11" s="162" t="s">
        <v>411</v>
      </c>
      <c r="E11" s="229" t="s">
        <v>409</v>
      </c>
      <c r="F11" s="162" t="s">
        <v>412</v>
      </c>
      <c r="H11" s="162" t="s">
        <v>413</v>
      </c>
    </row>
    <row r="12" spans="1:6" ht="14.25" thickBot="1">
      <c r="A12" s="203" t="s">
        <v>287</v>
      </c>
      <c r="B12" s="274">
        <v>485.4</v>
      </c>
      <c r="C12" s="218">
        <f>'確認3'!D21</f>
        <v>10012500</v>
      </c>
      <c r="D12" s="275">
        <v>-0.2231</v>
      </c>
      <c r="E12" s="274">
        <f>B12*POWER(C12,D12)</f>
        <v>13.313085885977081</v>
      </c>
      <c r="F12" s="276">
        <f>ROUND(E12,2)</f>
        <v>13.31</v>
      </c>
    </row>
    <row r="13" spans="1:6" ht="14.25" thickBot="1">
      <c r="A13" s="203" t="s">
        <v>290</v>
      </c>
      <c r="B13" s="274">
        <v>422.4</v>
      </c>
      <c r="C13" s="218">
        <f>C12</f>
        <v>10012500</v>
      </c>
      <c r="D13" s="277">
        <v>-0.2167</v>
      </c>
      <c r="E13" s="274">
        <f>B13*POWER(C13,D13)</f>
        <v>12.844178825149166</v>
      </c>
      <c r="F13" s="276">
        <f>ROUND(E13,2)</f>
        <v>12.84</v>
      </c>
    </row>
    <row r="14" spans="1:6" ht="14.25" thickBot="1">
      <c r="A14" s="203" t="s">
        <v>293</v>
      </c>
      <c r="B14" s="274">
        <v>13.5</v>
      </c>
      <c r="C14" s="218">
        <f>C13</f>
        <v>10012500</v>
      </c>
      <c r="D14" s="278">
        <v>-0.0353</v>
      </c>
      <c r="E14" s="274">
        <f>B14*POWER(C14,D14)</f>
        <v>7.642133449559698</v>
      </c>
      <c r="F14" s="276">
        <f>ROUND(E14,2)</f>
        <v>7.64</v>
      </c>
    </row>
    <row r="15" ht="13.5">
      <c r="C15" s="279" t="s">
        <v>414</v>
      </c>
    </row>
    <row r="18" spans="3:4" ht="33" customHeight="1">
      <c r="C18" s="206" t="s">
        <v>415</v>
      </c>
      <c r="D18" s="163" t="s">
        <v>416</v>
      </c>
    </row>
    <row r="19" spans="3:4" ht="23.25" customHeight="1">
      <c r="C19" s="206" t="s">
        <v>296</v>
      </c>
      <c r="D19" s="280">
        <v>0.02</v>
      </c>
    </row>
    <row r="20" spans="3:4" ht="33" customHeight="1">
      <c r="C20" s="206" t="s">
        <v>297</v>
      </c>
      <c r="D20" s="280">
        <v>0.01</v>
      </c>
    </row>
    <row r="21" spans="3:4" ht="58.5" customHeight="1">
      <c r="C21" s="206" t="s">
        <v>298</v>
      </c>
      <c r="D21" s="281">
        <v>0.015</v>
      </c>
    </row>
    <row r="22" spans="3:4" ht="58.5" customHeight="1">
      <c r="C22" s="206" t="s">
        <v>299</v>
      </c>
      <c r="D22" s="280">
        <v>0</v>
      </c>
    </row>
  </sheetData>
  <sheetProtection/>
  <mergeCells count="1">
    <mergeCell ref="B4:D4"/>
  </mergeCells>
  <printOptions/>
  <pageMargins left="0.75" right="0.75" top="1" bottom="1" header="0.512" footer="0.512"/>
  <pageSetup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dimension ref="A3:H21"/>
  <sheetViews>
    <sheetView view="pageBreakPreview" zoomScale="115" zoomScaleSheetLayoutView="115" zoomScalePageLayoutView="0" workbookViewId="0" topLeftCell="A1">
      <selection activeCell="E2" sqref="E2:F2"/>
    </sheetView>
  </sheetViews>
  <sheetFormatPr defaultColWidth="8.796875" defaultRowHeight="14.25"/>
  <cols>
    <col min="1" max="1" width="26.5" style="162" customWidth="1"/>
    <col min="2" max="2" width="9.09765625" style="162" customWidth="1"/>
    <col min="3" max="3" width="17.5" style="162" customWidth="1"/>
    <col min="4" max="4" width="16.5" style="162" customWidth="1"/>
    <col min="5" max="5" width="17.3984375" style="162" customWidth="1"/>
    <col min="6" max="6" width="13.09765625" style="162" customWidth="1"/>
    <col min="7" max="7" width="10" style="162" customWidth="1"/>
    <col min="8" max="16384" width="9" style="162" customWidth="1"/>
  </cols>
  <sheetData>
    <row r="3" ht="13.5">
      <c r="A3" s="162" t="s">
        <v>408</v>
      </c>
    </row>
    <row r="4" spans="3:5" ht="13.5">
      <c r="C4" s="600" t="s">
        <v>409</v>
      </c>
      <c r="D4" s="601"/>
      <c r="E4" s="601"/>
    </row>
    <row r="5" spans="1:4" ht="27" customHeight="1">
      <c r="A5" s="163" t="s">
        <v>267</v>
      </c>
      <c r="B5" s="204" t="s">
        <v>288</v>
      </c>
      <c r="C5" s="204" t="s">
        <v>291</v>
      </c>
      <c r="D5" s="204" t="s">
        <v>294</v>
      </c>
    </row>
    <row r="6" spans="1:5" ht="42.75" customHeight="1">
      <c r="A6" s="269" t="s">
        <v>287</v>
      </c>
      <c r="B6" s="221">
        <v>0.2135</v>
      </c>
      <c r="C6" s="221">
        <f>F12/100</f>
        <v>0.21059999999999998</v>
      </c>
      <c r="D6" s="221">
        <v>0.1272</v>
      </c>
      <c r="E6" s="271"/>
    </row>
    <row r="7" spans="1:5" ht="42.75" customHeight="1">
      <c r="A7" s="272" t="s">
        <v>290</v>
      </c>
      <c r="B7" s="221">
        <v>0.2398</v>
      </c>
      <c r="C7" s="221">
        <f>F13/100</f>
        <v>0.2395</v>
      </c>
      <c r="D7" s="221">
        <v>0.2281</v>
      </c>
      <c r="E7" s="271"/>
    </row>
    <row r="8" spans="1:5" ht="42.75" customHeight="1">
      <c r="A8" s="272" t="s">
        <v>293</v>
      </c>
      <c r="B8" s="221">
        <v>0.162</v>
      </c>
      <c r="C8" s="221">
        <f>F14/100</f>
        <v>0.1616</v>
      </c>
      <c r="D8" s="221">
        <v>0.1485</v>
      </c>
      <c r="E8" s="271"/>
    </row>
    <row r="9" spans="1:6" ht="27.75" customHeight="1">
      <c r="A9" s="217"/>
      <c r="B9" s="217"/>
      <c r="C9" s="271"/>
      <c r="D9" s="273"/>
      <c r="E9" s="271"/>
      <c r="F9" s="271"/>
    </row>
    <row r="10" ht="13.5">
      <c r="A10" s="162" t="s">
        <v>410</v>
      </c>
    </row>
    <row r="11" spans="4:8" ht="14.25" thickBot="1">
      <c r="D11" s="162" t="s">
        <v>411</v>
      </c>
      <c r="E11" s="229" t="s">
        <v>409</v>
      </c>
      <c r="F11" s="162" t="s">
        <v>412</v>
      </c>
      <c r="H11" s="162" t="s">
        <v>413</v>
      </c>
    </row>
    <row r="12" spans="1:6" ht="14.25" thickBot="1">
      <c r="A12" s="203" t="s">
        <v>287</v>
      </c>
      <c r="B12" s="274">
        <v>103.1</v>
      </c>
      <c r="C12" s="282">
        <f>'確認3'!D49</f>
        <v>11495351</v>
      </c>
      <c r="D12" s="275">
        <v>-0.0977</v>
      </c>
      <c r="E12" s="274">
        <f>B12*POWER(C12,D12)</f>
        <v>21.059382987281204</v>
      </c>
      <c r="F12" s="276">
        <f>ROUND(E12,2)</f>
        <v>21.06</v>
      </c>
    </row>
    <row r="13" spans="1:6" ht="14.25" thickBot="1">
      <c r="A13" s="203" t="s">
        <v>290</v>
      </c>
      <c r="B13" s="274">
        <v>27.9</v>
      </c>
      <c r="C13" s="282">
        <f>C12</f>
        <v>11495351</v>
      </c>
      <c r="D13" s="277">
        <v>-0.0094</v>
      </c>
      <c r="E13" s="274">
        <f>B13*POWER(C13,D13)</f>
        <v>23.946127703779517</v>
      </c>
      <c r="F13" s="276">
        <f>ROUND(E13,2)</f>
        <v>23.95</v>
      </c>
    </row>
    <row r="14" spans="1:6" ht="14.25" thickBot="1">
      <c r="A14" s="203" t="s">
        <v>293</v>
      </c>
      <c r="B14" s="274">
        <v>21.1</v>
      </c>
      <c r="C14" s="282">
        <f>C13</f>
        <v>11495351</v>
      </c>
      <c r="D14" s="278">
        <v>-0.0164</v>
      </c>
      <c r="E14" s="274">
        <f>B14*POWER(C14,D14)</f>
        <v>16.161806046801004</v>
      </c>
      <c r="F14" s="276">
        <f>ROUND(E14,2)</f>
        <v>16.16</v>
      </c>
    </row>
    <row r="15" ht="13.5">
      <c r="C15" s="279" t="s">
        <v>417</v>
      </c>
    </row>
    <row r="17" spans="3:4" ht="27">
      <c r="C17" s="206" t="s">
        <v>415</v>
      </c>
      <c r="D17" s="163" t="s">
        <v>416</v>
      </c>
    </row>
    <row r="18" spans="3:4" ht="13.5">
      <c r="C18" s="206" t="s">
        <v>296</v>
      </c>
      <c r="D18" s="281">
        <v>0.015</v>
      </c>
    </row>
    <row r="19" spans="3:4" ht="13.5">
      <c r="C19" s="206" t="s">
        <v>297</v>
      </c>
      <c r="D19" s="281">
        <v>0.005</v>
      </c>
    </row>
    <row r="20" spans="3:4" ht="40.5">
      <c r="C20" s="206" t="s">
        <v>298</v>
      </c>
      <c r="D20" s="281">
        <v>0.01</v>
      </c>
    </row>
    <row r="21" spans="3:4" ht="40.5">
      <c r="C21" s="206" t="s">
        <v>299</v>
      </c>
      <c r="D21" s="280">
        <v>0</v>
      </c>
    </row>
  </sheetData>
  <sheetProtection/>
  <mergeCells count="1">
    <mergeCell ref="C4:E4"/>
  </mergeCells>
  <printOptions/>
  <pageMargins left="0.75" right="0.75" top="1" bottom="1" header="0.512" footer="0.512"/>
  <pageSetup horizontalDpi="600" verticalDpi="600" orientation="portrait" paperSize="9" scale="73" r:id="rId1"/>
</worksheet>
</file>

<file path=xl/worksheets/sheet22.xml><?xml version="1.0" encoding="utf-8"?>
<worksheet xmlns="http://schemas.openxmlformats.org/spreadsheetml/2006/main" xmlns:r="http://schemas.openxmlformats.org/officeDocument/2006/relationships">
  <dimension ref="A3:H24"/>
  <sheetViews>
    <sheetView view="pageBreakPreview" zoomScaleSheetLayoutView="100" zoomScalePageLayoutView="0" workbookViewId="0" topLeftCell="A1">
      <selection activeCell="E2" sqref="E2:F2"/>
    </sheetView>
  </sheetViews>
  <sheetFormatPr defaultColWidth="8.796875" defaultRowHeight="14.25"/>
  <cols>
    <col min="1" max="1" width="25.69921875" style="162" customWidth="1"/>
    <col min="2" max="2" width="13.19921875" style="162" customWidth="1"/>
    <col min="3" max="3" width="71.69921875" style="162" customWidth="1"/>
    <col min="4" max="4" width="14.59765625" style="162" customWidth="1"/>
    <col min="5" max="5" width="13.09765625" style="162" customWidth="1"/>
    <col min="6" max="6" width="11.19921875" style="162" customWidth="1"/>
    <col min="7" max="7" width="10" style="162" customWidth="1"/>
    <col min="8" max="16384" width="9" style="162" customWidth="1"/>
  </cols>
  <sheetData>
    <row r="3" ht="13.5">
      <c r="A3" s="162" t="s">
        <v>379</v>
      </c>
    </row>
    <row r="4" spans="2:5" ht="13.5">
      <c r="B4" s="601" t="s">
        <v>409</v>
      </c>
      <c r="C4" s="601"/>
      <c r="D4" s="601"/>
      <c r="E4" s="602"/>
    </row>
    <row r="5" spans="1:5" ht="27" customHeight="1">
      <c r="A5" s="163"/>
      <c r="B5" s="283" t="s">
        <v>289</v>
      </c>
      <c r="C5" s="283" t="s">
        <v>292</v>
      </c>
      <c r="D5" s="283" t="s">
        <v>295</v>
      </c>
      <c r="E5" s="284"/>
    </row>
    <row r="6" spans="1:5" ht="42.75" customHeight="1">
      <c r="A6" s="269" t="s">
        <v>418</v>
      </c>
      <c r="B6" s="285">
        <v>0.1438</v>
      </c>
      <c r="C6" s="285">
        <f>F10/100</f>
        <v>0.1298</v>
      </c>
      <c r="D6" s="285">
        <v>0.0722</v>
      </c>
      <c r="E6" s="271"/>
    </row>
    <row r="7" spans="1:5" ht="27" customHeight="1">
      <c r="A7" s="163"/>
      <c r="B7" s="204" t="s">
        <v>289</v>
      </c>
      <c r="C7" s="204" t="s">
        <v>292</v>
      </c>
      <c r="D7" s="204" t="s">
        <v>295</v>
      </c>
      <c r="E7" s="284"/>
    </row>
    <row r="8" ht="13.5">
      <c r="A8" s="162" t="s">
        <v>419</v>
      </c>
    </row>
    <row r="9" spans="2:6" ht="14.25" thickBot="1">
      <c r="B9" s="162" t="s">
        <v>411</v>
      </c>
      <c r="C9" s="229" t="s">
        <v>409</v>
      </c>
      <c r="D9" s="162" t="s">
        <v>412</v>
      </c>
      <c r="F9" s="162" t="s">
        <v>413</v>
      </c>
    </row>
    <row r="10" spans="1:6" ht="14.25" thickBot="1">
      <c r="A10" s="203"/>
      <c r="B10" s="274">
        <v>-2.57651</v>
      </c>
      <c r="C10" s="282">
        <f>'確認3'!D64</f>
        <v>17368725</v>
      </c>
      <c r="D10" s="275">
        <v>31.63531</v>
      </c>
      <c r="E10" s="286">
        <f>B10*LOG(C10)+D10</f>
        <v>12.981975507456216</v>
      </c>
      <c r="F10" s="276">
        <f>ROUND(E10,2)</f>
        <v>12.98</v>
      </c>
    </row>
    <row r="11" ht="13.5">
      <c r="C11" s="279" t="s">
        <v>420</v>
      </c>
    </row>
    <row r="13" ht="13.5">
      <c r="C13" s="162" t="s">
        <v>421</v>
      </c>
    </row>
    <row r="14" spans="4:8" ht="13.5">
      <c r="D14" s="162" t="s">
        <v>422</v>
      </c>
      <c r="H14" s="287"/>
    </row>
    <row r="15" spans="3:4" ht="13.5">
      <c r="C15" s="288" t="s">
        <v>423</v>
      </c>
      <c r="D15" s="288">
        <v>1.05</v>
      </c>
    </row>
    <row r="16" spans="3:4" ht="13.5">
      <c r="C16" s="288" t="s">
        <v>307</v>
      </c>
      <c r="D16" s="288">
        <v>1.04</v>
      </c>
    </row>
    <row r="17" spans="3:4" ht="13.5">
      <c r="C17" s="288" t="s">
        <v>308</v>
      </c>
      <c r="D17" s="288">
        <v>1.03</v>
      </c>
    </row>
    <row r="18" spans="3:4" ht="13.5">
      <c r="C18" s="288" t="s">
        <v>309</v>
      </c>
      <c r="D18" s="288">
        <v>1.01</v>
      </c>
    </row>
    <row r="19" spans="3:4" ht="13.5">
      <c r="C19" s="288" t="s">
        <v>310</v>
      </c>
      <c r="D19" s="288">
        <v>1</v>
      </c>
    </row>
    <row r="21" ht="13.5">
      <c r="D21" s="162" t="s">
        <v>416</v>
      </c>
    </row>
    <row r="22" spans="3:4" ht="13.5">
      <c r="C22" s="289" t="s">
        <v>34</v>
      </c>
      <c r="D22" s="290">
        <v>0.0004</v>
      </c>
    </row>
    <row r="23" spans="3:4" ht="13.5">
      <c r="C23" s="288" t="s">
        <v>35</v>
      </c>
      <c r="D23" s="290">
        <v>0.0009</v>
      </c>
    </row>
    <row r="24" spans="3:4" ht="13.5">
      <c r="C24" s="288" t="s">
        <v>36</v>
      </c>
      <c r="D24" s="290">
        <v>0</v>
      </c>
    </row>
  </sheetData>
  <sheetProtection/>
  <mergeCells count="1">
    <mergeCell ref="B4:E4"/>
  </mergeCells>
  <printOptions/>
  <pageMargins left="0.75" right="0.75" top="1" bottom="1" header="0.512" footer="0.512"/>
  <pageSetup horizontalDpi="600" verticalDpi="600" orientation="portrait" paperSize="9" scale="51" r:id="rId1"/>
</worksheet>
</file>

<file path=xl/worksheets/sheet23.xml><?xml version="1.0" encoding="utf-8"?>
<worksheet xmlns="http://schemas.openxmlformats.org/spreadsheetml/2006/main" xmlns:r="http://schemas.openxmlformats.org/officeDocument/2006/relationships">
  <dimension ref="A1:N77"/>
  <sheetViews>
    <sheetView view="pageBreakPreview" zoomScaleSheetLayoutView="100" zoomScalePageLayoutView="0" workbookViewId="0" topLeftCell="A40">
      <selection activeCell="E2" sqref="E2:F2"/>
    </sheetView>
  </sheetViews>
  <sheetFormatPr defaultColWidth="8.796875" defaultRowHeight="14.25"/>
  <cols>
    <col min="1" max="1" width="3.19921875" style="161" customWidth="1"/>
    <col min="2" max="2" width="20.19921875" style="162" customWidth="1"/>
    <col min="3" max="3" width="27.19921875" style="162" customWidth="1"/>
    <col min="4" max="4" width="13.69921875" style="162" customWidth="1"/>
    <col min="5" max="5" width="17.19921875" style="162" bestFit="1" customWidth="1"/>
    <col min="6" max="6" width="9" style="162" customWidth="1"/>
    <col min="7" max="7" width="13" style="164" bestFit="1" customWidth="1"/>
    <col min="8" max="9" width="9" style="164" customWidth="1"/>
    <col min="10" max="11" width="9" style="165" customWidth="1"/>
    <col min="12" max="14" width="9" style="166" customWidth="1"/>
    <col min="15" max="16384" width="9" style="162" customWidth="1"/>
  </cols>
  <sheetData>
    <row r="1" spans="4:6" ht="13.5">
      <c r="D1" s="163" t="s">
        <v>231</v>
      </c>
      <c r="E1" s="585" t="s">
        <v>428</v>
      </c>
      <c r="F1" s="586"/>
    </row>
    <row r="2" spans="2:6" ht="13.5">
      <c r="B2" s="167" t="s">
        <v>232</v>
      </c>
      <c r="D2" s="163" t="s">
        <v>233</v>
      </c>
      <c r="E2" s="587" t="s">
        <v>52</v>
      </c>
      <c r="F2" s="588"/>
    </row>
    <row r="3" ht="15" customHeight="1">
      <c r="B3" s="162" t="s">
        <v>234</v>
      </c>
    </row>
    <row r="4" spans="2:6" ht="15" customHeight="1">
      <c r="B4" s="589" t="s">
        <v>235</v>
      </c>
      <c r="C4" s="589"/>
      <c r="D4" s="589"/>
      <c r="E4" s="589"/>
      <c r="F4" s="589"/>
    </row>
    <row r="5" spans="1:11" ht="22.5" customHeight="1">
      <c r="A5" s="161">
        <v>1</v>
      </c>
      <c r="B5" s="592" t="s">
        <v>236</v>
      </c>
      <c r="C5" s="593"/>
      <c r="D5" s="168">
        <f>'確認4'!J75</f>
        <v>8402000</v>
      </c>
      <c r="E5" s="291" t="s">
        <v>37</v>
      </c>
      <c r="H5" s="169"/>
      <c r="I5" s="169"/>
      <c r="J5" s="170"/>
      <c r="K5" s="170"/>
    </row>
    <row r="6" spans="1:14" ht="13.5">
      <c r="A6" s="161">
        <v>2</v>
      </c>
      <c r="B6" s="167" t="s">
        <v>237</v>
      </c>
      <c r="H6" s="171"/>
      <c r="I6" s="172"/>
      <c r="J6" s="170" t="s">
        <v>238</v>
      </c>
      <c r="K6" s="170" t="s">
        <v>239</v>
      </c>
      <c r="L6" s="173" t="s">
        <v>240</v>
      </c>
      <c r="M6" s="173"/>
      <c r="N6" s="174"/>
    </row>
    <row r="7" spans="2:14" ht="13.5">
      <c r="B7" s="586" t="s">
        <v>241</v>
      </c>
      <c r="C7" s="586"/>
      <c r="D7" s="168">
        <f>$D$5*$K$12</f>
        <v>4201000</v>
      </c>
      <c r="H7" s="175"/>
      <c r="I7" s="175"/>
      <c r="L7" s="170" t="s">
        <v>242</v>
      </c>
      <c r="M7" s="170" t="s">
        <v>243</v>
      </c>
      <c r="N7" s="170" t="s">
        <v>244</v>
      </c>
    </row>
    <row r="8" spans="2:14" ht="13.5">
      <c r="B8" s="586" t="s">
        <v>245</v>
      </c>
      <c r="C8" s="586"/>
      <c r="D8" s="168"/>
      <c r="G8" s="176"/>
      <c r="H8" s="165"/>
      <c r="I8" s="177"/>
      <c r="L8" s="165"/>
      <c r="M8" s="165"/>
      <c r="N8" s="165"/>
    </row>
    <row r="9" spans="2:14" ht="13.5">
      <c r="B9" s="586" t="s">
        <v>246</v>
      </c>
      <c r="C9" s="586"/>
      <c r="D9" s="168">
        <f>$D$5*$N$12</f>
        <v>168040</v>
      </c>
      <c r="G9" s="178"/>
      <c r="I9" s="177"/>
      <c r="L9" s="165"/>
      <c r="M9" s="165"/>
      <c r="N9" s="165"/>
    </row>
    <row r="10" spans="2:14" ht="13.5">
      <c r="B10" s="594" t="s">
        <v>247</v>
      </c>
      <c r="C10" s="163" t="s">
        <v>241</v>
      </c>
      <c r="D10" s="168"/>
      <c r="G10" s="180"/>
      <c r="I10" s="177"/>
      <c r="L10" s="165"/>
      <c r="M10" s="165"/>
      <c r="N10" s="165"/>
    </row>
    <row r="11" spans="2:14" ht="13.5">
      <c r="B11" s="594"/>
      <c r="C11" s="163" t="s">
        <v>245</v>
      </c>
      <c r="D11" s="168"/>
      <c r="I11" s="175"/>
      <c r="L11" s="165"/>
      <c r="M11" s="165"/>
      <c r="N11" s="165"/>
    </row>
    <row r="12" spans="2:14" ht="13.5">
      <c r="B12" s="594"/>
      <c r="C12" s="163" t="s">
        <v>248</v>
      </c>
      <c r="D12" s="168"/>
      <c r="I12" s="178" t="s">
        <v>249</v>
      </c>
      <c r="K12" s="181">
        <v>0.5</v>
      </c>
      <c r="L12" s="165"/>
      <c r="M12" s="165"/>
      <c r="N12" s="181">
        <v>0.02</v>
      </c>
    </row>
    <row r="13" spans="2:4" ht="13.5">
      <c r="B13" s="594"/>
      <c r="C13" s="163" t="s">
        <v>250</v>
      </c>
      <c r="D13" s="168"/>
    </row>
    <row r="14" spans="2:4" ht="13.5">
      <c r="B14" s="594"/>
      <c r="C14" s="163" t="s">
        <v>251</v>
      </c>
      <c r="D14" s="168"/>
    </row>
    <row r="15" spans="2:4" ht="13.5">
      <c r="B15" s="586" t="s">
        <v>252</v>
      </c>
      <c r="C15" s="586"/>
      <c r="D15" s="168"/>
    </row>
    <row r="16" spans="2:4" ht="13.5">
      <c r="B16" s="586" t="s">
        <v>253</v>
      </c>
      <c r="C16" s="586"/>
      <c r="D16" s="168"/>
    </row>
    <row r="17" spans="2:4" ht="13.5">
      <c r="B17" s="586" t="s">
        <v>254</v>
      </c>
      <c r="C17" s="586"/>
      <c r="D17" s="168"/>
    </row>
    <row r="18" spans="2:4" ht="8.25" customHeight="1">
      <c r="B18" s="182"/>
      <c r="C18" s="182"/>
      <c r="D18" s="183"/>
    </row>
    <row r="19" spans="1:4" ht="13.5">
      <c r="A19" s="161">
        <v>3</v>
      </c>
      <c r="B19" s="184" t="s">
        <v>255</v>
      </c>
      <c r="C19" s="182"/>
      <c r="D19" s="183"/>
    </row>
    <row r="20" ht="8.25" customHeight="1"/>
    <row r="21" spans="2:3" ht="13.5">
      <c r="B21" s="590" t="s">
        <v>256</v>
      </c>
      <c r="C21" s="591"/>
    </row>
    <row r="22" spans="2:3" ht="14.25" customHeight="1">
      <c r="B22" s="185" t="s">
        <v>257</v>
      </c>
      <c r="C22" s="186"/>
    </row>
    <row r="23" spans="2:3" ht="14.25" customHeight="1">
      <c r="B23" s="185" t="s">
        <v>258</v>
      </c>
      <c r="C23" s="186"/>
    </row>
    <row r="24" spans="2:3" ht="14.25" customHeight="1">
      <c r="B24" s="185" t="s">
        <v>259</v>
      </c>
      <c r="C24" s="186"/>
    </row>
    <row r="25" spans="2:3" ht="14.25" customHeight="1">
      <c r="B25" s="185" t="s">
        <v>260</v>
      </c>
      <c r="C25" s="186"/>
    </row>
    <row r="26" spans="2:3" ht="14.25" customHeight="1">
      <c r="B26" s="185" t="s">
        <v>261</v>
      </c>
      <c r="C26" s="186"/>
    </row>
    <row r="27" spans="2:3" ht="14.25" customHeight="1">
      <c r="B27" s="185" t="s">
        <v>262</v>
      </c>
      <c r="C27" s="186"/>
    </row>
    <row r="28" spans="2:3" ht="14.25" customHeight="1">
      <c r="B28" s="185" t="s">
        <v>263</v>
      </c>
      <c r="C28" s="186"/>
    </row>
    <row r="29" spans="2:3" ht="14.25" customHeight="1">
      <c r="B29" s="185" t="s">
        <v>264</v>
      </c>
      <c r="C29" s="186"/>
    </row>
    <row r="30" spans="2:3" ht="14.25" customHeight="1">
      <c r="B30" s="185" t="s">
        <v>265</v>
      </c>
      <c r="C30" s="186"/>
    </row>
    <row r="31" spans="2:3" ht="8.25" customHeight="1">
      <c r="B31" s="187"/>
      <c r="C31" s="188"/>
    </row>
    <row r="32" spans="1:2" ht="13.5">
      <c r="A32" s="161">
        <v>4</v>
      </c>
      <c r="B32" s="189" t="s">
        <v>266</v>
      </c>
    </row>
    <row r="33" spans="2:5" ht="24.75" customHeight="1">
      <c r="B33" s="190" t="s">
        <v>267</v>
      </c>
      <c r="C33" s="191" t="s">
        <v>226</v>
      </c>
      <c r="E33" s="162" t="s">
        <v>268</v>
      </c>
    </row>
    <row r="34" spans="2:5" ht="24.75" customHeight="1">
      <c r="B34" s="190" t="s">
        <v>269</v>
      </c>
      <c r="C34" s="191" t="s">
        <v>53</v>
      </c>
      <c r="E34" s="192">
        <f>+'確認4'!D21</f>
        <v>6301500</v>
      </c>
    </row>
    <row r="35" spans="2:3" ht="13.5">
      <c r="B35" s="187"/>
      <c r="C35" s="193"/>
    </row>
    <row r="36" spans="2:3" ht="24.75" customHeight="1">
      <c r="B36" s="194" t="s">
        <v>270</v>
      </c>
      <c r="C36" s="195" t="s">
        <v>228</v>
      </c>
    </row>
    <row r="37" spans="2:3" ht="12" customHeight="1">
      <c r="B37" s="196"/>
      <c r="C37" s="197"/>
    </row>
    <row r="38" spans="1:3" ht="18.75" customHeight="1">
      <c r="A38" s="161">
        <v>5</v>
      </c>
      <c r="B38" s="184" t="s">
        <v>271</v>
      </c>
      <c r="C38" s="197"/>
    </row>
    <row r="39" spans="2:3" ht="9" customHeight="1">
      <c r="B39" s="198"/>
      <c r="C39" s="193"/>
    </row>
    <row r="40" ht="13.5">
      <c r="B40" s="189" t="s">
        <v>272</v>
      </c>
    </row>
    <row r="41" spans="2:5" ht="24.75" customHeight="1">
      <c r="B41" s="190" t="s">
        <v>267</v>
      </c>
      <c r="C41" s="191" t="s">
        <v>226</v>
      </c>
      <c r="E41" s="162" t="s">
        <v>273</v>
      </c>
    </row>
    <row r="42" spans="2:5" ht="24.75" customHeight="1">
      <c r="B42" s="190" t="s">
        <v>269</v>
      </c>
      <c r="C42" s="191" t="s">
        <v>53</v>
      </c>
      <c r="E42" s="192">
        <f>+'確認4'!D49</f>
        <v>7235382</v>
      </c>
    </row>
    <row r="43" ht="13.5">
      <c r="B43" s="167"/>
    </row>
    <row r="44" spans="2:3" ht="24.75" customHeight="1">
      <c r="B44" s="194" t="s">
        <v>274</v>
      </c>
      <c r="C44" s="195" t="s">
        <v>228</v>
      </c>
    </row>
    <row r="45" ht="13.5">
      <c r="B45" s="182"/>
    </row>
    <row r="46" spans="1:2" ht="13.5">
      <c r="A46" s="161">
        <v>6</v>
      </c>
      <c r="B46" s="184" t="s">
        <v>275</v>
      </c>
    </row>
    <row r="47" spans="2:5" ht="13.5">
      <c r="B47" s="182"/>
      <c r="E47" s="162" t="s">
        <v>276</v>
      </c>
    </row>
    <row r="48" spans="2:5" ht="24.75" customHeight="1">
      <c r="B48" s="194" t="s">
        <v>277</v>
      </c>
      <c r="C48" s="191" t="s">
        <v>229</v>
      </c>
      <c r="E48" s="192">
        <f>+'確認4'!D64</f>
        <v>10952989</v>
      </c>
    </row>
    <row r="49" ht="13.5">
      <c r="B49" s="199"/>
    </row>
    <row r="50" spans="2:3" ht="24.75" customHeight="1">
      <c r="B50" s="194" t="s">
        <v>278</v>
      </c>
      <c r="C50" s="191" t="s">
        <v>446</v>
      </c>
    </row>
    <row r="51" ht="13.5">
      <c r="B51" s="182"/>
    </row>
    <row r="52" spans="2:3" ht="48" customHeight="1">
      <c r="B52" s="194" t="s">
        <v>279</v>
      </c>
      <c r="C52" s="195" t="s">
        <v>230</v>
      </c>
    </row>
    <row r="53" ht="13.5">
      <c r="B53" s="182"/>
    </row>
    <row r="54" spans="1:7" ht="13.5">
      <c r="A54" s="161">
        <v>7</v>
      </c>
      <c r="B54" s="184" t="s">
        <v>280</v>
      </c>
      <c r="G54" s="164" t="s">
        <v>281</v>
      </c>
    </row>
    <row r="55" spans="2:8" ht="19.5" customHeight="1">
      <c r="B55" s="179" t="s">
        <v>282</v>
      </c>
      <c r="C55" s="200">
        <f>'確認4'!G43</f>
        <v>933000</v>
      </c>
      <c r="E55" s="201"/>
      <c r="G55" s="202">
        <f>'確認4'!D43</f>
        <v>933882</v>
      </c>
      <c r="H55" s="175" t="str">
        <f>IF(C55&lt;=G55,"ok","out")</f>
        <v>ok</v>
      </c>
    </row>
    <row r="56" spans="2:8" ht="19.5" customHeight="1">
      <c r="B56" s="179" t="s">
        <v>283</v>
      </c>
      <c r="C56" s="200">
        <f>'確認4'!G60</f>
        <v>1617000</v>
      </c>
      <c r="E56" s="201"/>
      <c r="G56" s="202">
        <f>'確認4'!D60</f>
        <v>1617107</v>
      </c>
      <c r="H56" s="175" t="str">
        <f>IF(C56&lt;=G56,"ok","out")</f>
        <v>ok</v>
      </c>
    </row>
    <row r="57" spans="2:8" ht="19.5" customHeight="1">
      <c r="B57" s="179" t="s">
        <v>284</v>
      </c>
      <c r="C57" s="200">
        <f>'確認4'!I78</f>
        <v>1498000</v>
      </c>
      <c r="E57" s="201"/>
      <c r="G57" s="202">
        <f>'確認4'!D78</f>
        <v>1498368</v>
      </c>
      <c r="H57" s="175" t="str">
        <f>IF(C57&lt;=G57,"ok","out")</f>
        <v>ok</v>
      </c>
    </row>
    <row r="58" spans="2:6" ht="16.5" customHeight="1">
      <c r="B58" s="182"/>
      <c r="D58" s="163" t="s">
        <v>285</v>
      </c>
      <c r="E58" s="586"/>
      <c r="F58" s="586"/>
    </row>
    <row r="59" spans="4:6" ht="16.5" customHeight="1">
      <c r="D59" s="163" t="s">
        <v>286</v>
      </c>
      <c r="E59" s="586"/>
      <c r="F59" s="586"/>
    </row>
    <row r="60" spans="2:4" ht="13.5">
      <c r="B60" s="203" t="s">
        <v>287</v>
      </c>
      <c r="C60" s="204" t="s">
        <v>288</v>
      </c>
      <c r="D60" s="205" t="s">
        <v>289</v>
      </c>
    </row>
    <row r="61" spans="2:4" ht="27">
      <c r="B61" s="203" t="s">
        <v>290</v>
      </c>
      <c r="C61" s="204" t="s">
        <v>291</v>
      </c>
      <c r="D61" s="204" t="s">
        <v>292</v>
      </c>
    </row>
    <row r="62" spans="2:4" ht="27">
      <c r="B62" s="203" t="s">
        <v>293</v>
      </c>
      <c r="C62" s="204" t="s">
        <v>294</v>
      </c>
      <c r="D62" s="204" t="s">
        <v>295</v>
      </c>
    </row>
    <row r="64" ht="13.5">
      <c r="B64" s="206" t="s">
        <v>296</v>
      </c>
    </row>
    <row r="65" ht="13.5">
      <c r="B65" s="206" t="s">
        <v>297</v>
      </c>
    </row>
    <row r="66" ht="40.5">
      <c r="B66" s="206" t="s">
        <v>298</v>
      </c>
    </row>
    <row r="67" ht="40.5">
      <c r="B67" s="206" t="s">
        <v>299</v>
      </c>
    </row>
    <row r="69" spans="2:3" ht="13.5">
      <c r="B69" s="162" t="s">
        <v>300</v>
      </c>
      <c r="C69" s="162" t="s">
        <v>301</v>
      </c>
    </row>
    <row r="70" spans="2:3" ht="13.5">
      <c r="B70" s="162" t="s">
        <v>302</v>
      </c>
      <c r="C70" s="162" t="s">
        <v>303</v>
      </c>
    </row>
    <row r="71" spans="2:3" ht="13.5">
      <c r="B71" s="162" t="s">
        <v>304</v>
      </c>
      <c r="C71" s="162" t="s">
        <v>305</v>
      </c>
    </row>
    <row r="73" ht="13.5">
      <c r="B73" s="162" t="s">
        <v>306</v>
      </c>
    </row>
    <row r="74" ht="13.5">
      <c r="B74" s="162" t="s">
        <v>307</v>
      </c>
    </row>
    <row r="75" ht="13.5">
      <c r="B75" s="162" t="s">
        <v>308</v>
      </c>
    </row>
    <row r="76" ht="13.5">
      <c r="B76" s="162" t="s">
        <v>309</v>
      </c>
    </row>
    <row r="77" ht="13.5">
      <c r="B77" s="162" t="s">
        <v>310</v>
      </c>
    </row>
  </sheetData>
  <sheetProtection/>
  <mergeCells count="14">
    <mergeCell ref="B7:C7"/>
    <mergeCell ref="B8:C8"/>
    <mergeCell ref="B9:C9"/>
    <mergeCell ref="B10:B14"/>
    <mergeCell ref="E1:F1"/>
    <mergeCell ref="E2:F2"/>
    <mergeCell ref="E58:F58"/>
    <mergeCell ref="E59:F59"/>
    <mergeCell ref="B4:F4"/>
    <mergeCell ref="B21:C21"/>
    <mergeCell ref="B5:C5"/>
    <mergeCell ref="B15:C15"/>
    <mergeCell ref="B16:C16"/>
    <mergeCell ref="B17:C17"/>
  </mergeCells>
  <dataValidations count="6">
    <dataValidation type="list" allowBlank="1" showInputMessage="1" showErrorMessage="1" sqref="C33 C41">
      <formula1>$B$60:$B$62</formula1>
    </dataValidation>
    <dataValidation type="list" allowBlank="1" showInputMessage="1" showErrorMessage="1" sqref="C34:C35 C42 C39">
      <formula1>$C$60:$C$62</formula1>
    </dataValidation>
    <dataValidation type="list" allowBlank="1" showInputMessage="1" showErrorMessage="1" sqref="C36:C38 C44">
      <formula1>$B$64:$B$67</formula1>
    </dataValidation>
    <dataValidation type="list" allowBlank="1" showInputMessage="1" showErrorMessage="1" sqref="C48">
      <formula1>$D$60:$D$62</formula1>
    </dataValidation>
    <dataValidation type="list" allowBlank="1" showInputMessage="1" showErrorMessage="1" sqref="C50">
      <formula1>$B$73:$B$77</formula1>
    </dataValidation>
    <dataValidation type="list" allowBlank="1" showInputMessage="1" showErrorMessage="1" sqref="C52">
      <formula1>$B$69:$B$71</formula1>
    </dataValidation>
  </dataValidations>
  <printOptions/>
  <pageMargins left="0.7874015748031497" right="0.7874015748031497" top="0.39" bottom="0.28" header="0.5118110236220472" footer="0.35"/>
  <pageSetup horizontalDpi="600" verticalDpi="600" orientation="portrait" paperSize="9" scale="88" r:id="rId3"/>
  <colBreaks count="1" manualBreakCount="1">
    <brk id="7" max="65535" man="1"/>
  </colBreaks>
  <legacyDrawing r:id="rId2"/>
</worksheet>
</file>

<file path=xl/worksheets/sheet24.xml><?xml version="1.0" encoding="utf-8"?>
<worksheet xmlns="http://schemas.openxmlformats.org/spreadsheetml/2006/main" xmlns:r="http://schemas.openxmlformats.org/officeDocument/2006/relationships">
  <dimension ref="A1:K106"/>
  <sheetViews>
    <sheetView view="pageBreakPreview" zoomScaleSheetLayoutView="100" zoomScalePageLayoutView="0" workbookViewId="0" topLeftCell="B1">
      <pane ySplit="4530" topLeftCell="A70" activePane="bottomLeft" state="split"/>
      <selection pane="topLeft" activeCell="E2" sqref="E2:F2"/>
      <selection pane="bottomLeft" activeCell="E2" sqref="E2:F2"/>
    </sheetView>
  </sheetViews>
  <sheetFormatPr defaultColWidth="8.796875" defaultRowHeight="14.25"/>
  <cols>
    <col min="1" max="1" width="11.69921875" style="162" customWidth="1"/>
    <col min="2" max="2" width="28" style="162" customWidth="1"/>
    <col min="3" max="3" width="16.69921875" style="162" customWidth="1"/>
    <col min="4" max="4" width="12.5" style="162" customWidth="1"/>
    <col min="5" max="5" width="5.59765625" style="162" customWidth="1"/>
    <col min="6" max="10" width="15.09765625" style="162" customWidth="1"/>
    <col min="11" max="12" width="5.59765625" style="162" customWidth="1"/>
    <col min="13" max="16384" width="9" style="162" customWidth="1"/>
  </cols>
  <sheetData>
    <row r="1" spans="1:5" ht="13.5">
      <c r="A1" s="162" t="s">
        <v>311</v>
      </c>
      <c r="C1" s="163" t="str">
        <f>'入力4'!E1</f>
        <v>上毛町</v>
      </c>
      <c r="D1" s="598" t="str">
        <f>'入力4'!E2</f>
        <v>H27配水管布設工事（単費）</v>
      </c>
      <c r="E1" s="599"/>
    </row>
    <row r="3" spans="2:5" ht="13.5">
      <c r="B3" s="162" t="s">
        <v>312</v>
      </c>
      <c r="D3" s="168">
        <f>'入力4'!D5</f>
        <v>8402000</v>
      </c>
      <c r="E3" s="162" t="s">
        <v>313</v>
      </c>
    </row>
    <row r="4" spans="2:10" ht="24" customHeight="1">
      <c r="B4" s="162" t="s">
        <v>314</v>
      </c>
      <c r="F4" s="162" t="s">
        <v>315</v>
      </c>
      <c r="H4" s="162" t="s">
        <v>316</v>
      </c>
      <c r="J4" s="162" t="s">
        <v>317</v>
      </c>
    </row>
    <row r="5" spans="2:10" ht="13.5">
      <c r="B5" s="586" t="s">
        <v>241</v>
      </c>
      <c r="C5" s="586"/>
      <c r="D5" s="168">
        <f>'入力4'!D7</f>
        <v>4201000</v>
      </c>
      <c r="F5" s="207">
        <f>D5/2</f>
        <v>2100500</v>
      </c>
      <c r="G5" s="208" t="s">
        <v>39</v>
      </c>
      <c r="H5" s="207">
        <f>D5/2</f>
        <v>2100500</v>
      </c>
      <c r="I5" s="209"/>
      <c r="J5" s="207">
        <f>D5</f>
        <v>4201000</v>
      </c>
    </row>
    <row r="6" spans="2:10" ht="13.5">
      <c r="B6" s="586" t="s">
        <v>245</v>
      </c>
      <c r="C6" s="586"/>
      <c r="D6" s="168">
        <f>'入力4'!D8</f>
        <v>0</v>
      </c>
      <c r="F6" s="210" t="s">
        <v>319</v>
      </c>
      <c r="G6" s="209"/>
      <c r="H6" s="207">
        <f>D6</f>
        <v>0</v>
      </c>
      <c r="I6" s="209"/>
      <c r="J6" s="207">
        <f>D6</f>
        <v>0</v>
      </c>
    </row>
    <row r="7" spans="2:10" ht="13.5">
      <c r="B7" s="586" t="s">
        <v>246</v>
      </c>
      <c r="C7" s="586"/>
      <c r="D7" s="168">
        <f>'入力4'!D9</f>
        <v>168040</v>
      </c>
      <c r="E7" s="162" t="s">
        <v>320</v>
      </c>
      <c r="F7" s="207">
        <f>VLOOKUP(F31,F36:H38,3,FALSE)</f>
        <v>168040</v>
      </c>
      <c r="G7" s="211"/>
      <c r="H7" s="207">
        <f>F7</f>
        <v>168040</v>
      </c>
      <c r="I7" s="209"/>
      <c r="J7" s="207">
        <f>F7</f>
        <v>168040</v>
      </c>
    </row>
    <row r="8" spans="2:10" ht="13.5">
      <c r="B8" s="594" t="s">
        <v>247</v>
      </c>
      <c r="C8" s="163" t="s">
        <v>241</v>
      </c>
      <c r="D8" s="168">
        <f>'入力4'!D10</f>
        <v>0</v>
      </c>
      <c r="F8" s="207">
        <f>D8/2</f>
        <v>0</v>
      </c>
      <c r="G8" s="209"/>
      <c r="H8" s="207">
        <f>D8/2</f>
        <v>0</v>
      </c>
      <c r="I8" s="209"/>
      <c r="J8" s="210" t="s">
        <v>40</v>
      </c>
    </row>
    <row r="9" spans="2:10" ht="13.5">
      <c r="B9" s="594"/>
      <c r="C9" s="163" t="s">
        <v>245</v>
      </c>
      <c r="D9" s="168">
        <f>'入力4'!D11</f>
        <v>0</v>
      </c>
      <c r="F9" s="210" t="s">
        <v>319</v>
      </c>
      <c r="G9" s="209"/>
      <c r="H9" s="212">
        <f>D9</f>
        <v>0</v>
      </c>
      <c r="I9" s="209"/>
      <c r="J9" s="210" t="s">
        <v>319</v>
      </c>
    </row>
    <row r="10" spans="2:10" ht="13.5">
      <c r="B10" s="594"/>
      <c r="C10" s="163" t="s">
        <v>248</v>
      </c>
      <c r="D10" s="168">
        <f>'入力4'!D12</f>
        <v>0</v>
      </c>
      <c r="F10" s="207">
        <f>D10</f>
        <v>0</v>
      </c>
      <c r="G10" s="209"/>
      <c r="H10" s="207">
        <f>F10</f>
        <v>0</v>
      </c>
      <c r="I10" s="209"/>
      <c r="J10" s="210" t="s">
        <v>322</v>
      </c>
    </row>
    <row r="11" spans="2:10" ht="13.5">
      <c r="B11" s="594"/>
      <c r="C11" s="163" t="s">
        <v>250</v>
      </c>
      <c r="D11" s="168">
        <f>'入力4'!D13</f>
        <v>0</v>
      </c>
      <c r="F11" s="210" t="s">
        <v>323</v>
      </c>
      <c r="G11" s="209"/>
      <c r="H11" s="210" t="s">
        <v>323</v>
      </c>
      <c r="I11" s="209"/>
      <c r="J11" s="210" t="s">
        <v>323</v>
      </c>
    </row>
    <row r="12" spans="2:10" ht="13.5">
      <c r="B12" s="594"/>
      <c r="C12" s="163" t="s">
        <v>251</v>
      </c>
      <c r="D12" s="168">
        <f>'入力4'!D14</f>
        <v>0</v>
      </c>
      <c r="F12" s="207">
        <f>D12</f>
        <v>0</v>
      </c>
      <c r="G12" s="209"/>
      <c r="H12" s="207">
        <f>F12</f>
        <v>0</v>
      </c>
      <c r="I12" s="209"/>
      <c r="J12" s="210" t="s">
        <v>40</v>
      </c>
    </row>
    <row r="13" spans="2:10" ht="13.5">
      <c r="B13" s="586" t="s">
        <v>252</v>
      </c>
      <c r="C13" s="586"/>
      <c r="D13" s="168">
        <f>'入力4'!D15</f>
        <v>0</v>
      </c>
      <c r="F13" s="207">
        <f>D13</f>
        <v>0</v>
      </c>
      <c r="G13" s="209"/>
      <c r="H13" s="207">
        <f>F13</f>
        <v>0</v>
      </c>
      <c r="I13" s="209"/>
      <c r="J13" s="210" t="s">
        <v>324</v>
      </c>
    </row>
    <row r="14" spans="2:10" ht="13.5">
      <c r="B14" s="586" t="s">
        <v>253</v>
      </c>
      <c r="C14" s="586"/>
      <c r="D14" s="168">
        <f>'入力4'!D16</f>
        <v>0</v>
      </c>
      <c r="F14" s="210" t="s">
        <v>325</v>
      </c>
      <c r="G14" s="209"/>
      <c r="H14" s="210" t="s">
        <v>325</v>
      </c>
      <c r="I14" s="209"/>
      <c r="J14" s="212">
        <f>D14</f>
        <v>0</v>
      </c>
    </row>
    <row r="15" spans="2:10" ht="13.5">
      <c r="B15" s="586" t="s">
        <v>254</v>
      </c>
      <c r="C15" s="586"/>
      <c r="D15" s="168">
        <f>'入力4'!D17</f>
        <v>0</v>
      </c>
      <c r="F15" s="210" t="s">
        <v>326</v>
      </c>
      <c r="G15" s="209"/>
      <c r="H15" s="210" t="s">
        <v>326</v>
      </c>
      <c r="I15" s="209"/>
      <c r="J15" s="210" t="s">
        <v>326</v>
      </c>
    </row>
    <row r="16" spans="2:11" ht="13.5">
      <c r="B16" s="586" t="s">
        <v>327</v>
      </c>
      <c r="C16" s="586"/>
      <c r="D16" s="213">
        <f>SUM(D5:D15)</f>
        <v>4369040</v>
      </c>
      <c r="E16" s="162" t="s">
        <v>41</v>
      </c>
      <c r="F16" s="201">
        <f>SUM(F5:F15)</f>
        <v>2268540</v>
      </c>
      <c r="G16" s="162" t="s">
        <v>42</v>
      </c>
      <c r="H16" s="201">
        <f>SUM(H5:H15)</f>
        <v>2268540</v>
      </c>
      <c r="I16" s="162" t="s">
        <v>43</v>
      </c>
      <c r="J16" s="201">
        <f>SUM(J5:J15)</f>
        <v>4369040</v>
      </c>
      <c r="K16" s="162" t="s">
        <v>44</v>
      </c>
    </row>
    <row r="18" spans="3:8" ht="13.5">
      <c r="C18" s="214" t="s">
        <v>45</v>
      </c>
      <c r="D18" s="201">
        <f>D3-D16</f>
        <v>4032960</v>
      </c>
      <c r="E18" s="162" t="s">
        <v>46</v>
      </c>
      <c r="F18" s="215">
        <f>D18+F5+D7+F8+F10+F12+F13+C26</f>
        <v>6301500</v>
      </c>
      <c r="G18" s="216" t="s">
        <v>47</v>
      </c>
      <c r="H18" s="162" t="s">
        <v>315</v>
      </c>
    </row>
    <row r="19" spans="3:11" ht="13.5">
      <c r="C19" s="214"/>
      <c r="D19" s="201"/>
      <c r="F19" s="164" t="s">
        <v>335</v>
      </c>
      <c r="H19" s="597" t="s">
        <v>336</v>
      </c>
      <c r="I19" s="597"/>
      <c r="J19" s="597"/>
      <c r="K19" s="597"/>
    </row>
    <row r="20" spans="2:11" ht="14.25" thickBot="1">
      <c r="B20" s="162" t="s">
        <v>315</v>
      </c>
      <c r="F20" s="162" t="s">
        <v>246</v>
      </c>
      <c r="H20" s="597"/>
      <c r="I20" s="597"/>
      <c r="J20" s="597"/>
      <c r="K20" s="597"/>
    </row>
    <row r="21" spans="3:7" ht="14.25" thickBot="1">
      <c r="C21" s="162" t="s">
        <v>337</v>
      </c>
      <c r="D21" s="218">
        <f>D18+F16-C25</f>
        <v>6301500</v>
      </c>
      <c r="E21" s="162" t="s">
        <v>338</v>
      </c>
      <c r="F21" s="192">
        <f>D7+C25</f>
        <v>168040</v>
      </c>
      <c r="G21" s="162" t="s">
        <v>339</v>
      </c>
    </row>
    <row r="22" spans="2:11" ht="13.5">
      <c r="B22" s="590" t="s">
        <v>256</v>
      </c>
      <c r="C22" s="591"/>
      <c r="D22" s="219"/>
      <c r="K22" s="167"/>
    </row>
    <row r="23" spans="2:11" ht="13.5">
      <c r="B23" s="185" t="s">
        <v>257</v>
      </c>
      <c r="C23" s="186">
        <f>'入力4'!C22</f>
        <v>0</v>
      </c>
      <c r="D23" s="219"/>
      <c r="F23" s="162" t="s">
        <v>340</v>
      </c>
      <c r="K23" s="167"/>
    </row>
    <row r="24" spans="2:11" ht="13.5">
      <c r="B24" s="185" t="s">
        <v>258</v>
      </c>
      <c r="C24" s="186">
        <f>'入力4'!C23</f>
        <v>0</v>
      </c>
      <c r="D24" s="219"/>
      <c r="F24" s="192">
        <f>F18+C25</f>
        <v>6301500</v>
      </c>
      <c r="G24" s="162" t="s">
        <v>48</v>
      </c>
      <c r="K24" s="167"/>
    </row>
    <row r="25" spans="2:11" ht="13.5">
      <c r="B25" s="185" t="s">
        <v>259</v>
      </c>
      <c r="C25" s="186">
        <f>'入力4'!C24</f>
        <v>0</v>
      </c>
      <c r="D25" s="220">
        <v>21</v>
      </c>
      <c r="K25" s="167"/>
    </row>
    <row r="26" spans="2:11" ht="13.5">
      <c r="B26" s="185" t="s">
        <v>260</v>
      </c>
      <c r="C26" s="186">
        <f>'入力4'!C25</f>
        <v>0</v>
      </c>
      <c r="D26" s="219"/>
      <c r="F26" s="216" t="s">
        <v>342</v>
      </c>
      <c r="K26" s="167"/>
    </row>
    <row r="27" spans="2:11" ht="13.5">
      <c r="B27" s="185" t="s">
        <v>261</v>
      </c>
      <c r="C27" s="186">
        <f>'入力4'!C26</f>
        <v>0</v>
      </c>
      <c r="D27" s="219"/>
      <c r="F27" s="221">
        <f>F21/F24</f>
        <v>0.02666666666666667</v>
      </c>
      <c r="G27" s="222"/>
      <c r="K27" s="167"/>
    </row>
    <row r="28" spans="2:11" ht="13.5">
      <c r="B28" s="185" t="s">
        <v>262</v>
      </c>
      <c r="C28" s="186">
        <f>'入力4'!C27</f>
        <v>0</v>
      </c>
      <c r="D28" s="219"/>
      <c r="F28" s="162" t="s">
        <v>343</v>
      </c>
      <c r="K28" s="167"/>
    </row>
    <row r="29" spans="2:11" ht="13.5">
      <c r="B29" s="185" t="s">
        <v>263</v>
      </c>
      <c r="C29" s="186">
        <f>'入力4'!C28</f>
        <v>0</v>
      </c>
      <c r="D29" s="219"/>
      <c r="F29" s="192">
        <f>F21</f>
        <v>168040</v>
      </c>
      <c r="K29" s="167"/>
    </row>
    <row r="30" spans="2:11" ht="14.25" thickBot="1">
      <c r="B30" s="185" t="s">
        <v>264</v>
      </c>
      <c r="C30" s="186">
        <f>'入力4'!C29</f>
        <v>0</v>
      </c>
      <c r="D30" s="219"/>
      <c r="K30" s="167"/>
    </row>
    <row r="31" spans="2:11" ht="14.25" thickBot="1">
      <c r="B31" s="185" t="s">
        <v>265</v>
      </c>
      <c r="C31" s="186">
        <f>'入力4'!C30</f>
        <v>0</v>
      </c>
      <c r="D31" s="219"/>
      <c r="F31" s="223" t="str">
        <f>IF(AND(D7&lt;=30000000,F27&lt;=3%),"全額対象",IF(AND(D7&lt;=30000000,F27&gt;=3%),"3%の額が３千万以下",IF(AND(D7&gt;30000000,F27&gt;=3%),"3%の額が３千万以下",IF(AND(D7&gt;30000000,F27&gt;=3%),"3%の額が３千万をこえる場合",IF(AND(D7&gt;30000000,F27&lt;=3%),"3%の額が３千万をこえる場合")))))</f>
        <v>全額対象</v>
      </c>
      <c r="K31" s="167"/>
    </row>
    <row r="32" spans="2:11" ht="13.5">
      <c r="B32" s="185" t="s">
        <v>344</v>
      </c>
      <c r="C32" s="224">
        <f>SUM(C23:C24,C26:C31)</f>
        <v>0</v>
      </c>
      <c r="D32" s="219"/>
      <c r="E32" s="162" t="s">
        <v>345</v>
      </c>
      <c r="F32" s="193"/>
      <c r="K32" s="167"/>
    </row>
    <row r="33" spans="4:6" ht="13.5">
      <c r="D33" s="201"/>
      <c r="F33" s="193"/>
    </row>
    <row r="34" spans="2:6" ht="14.25" thickBot="1">
      <c r="B34" s="162" t="s">
        <v>346</v>
      </c>
      <c r="F34" s="193"/>
    </row>
    <row r="35" spans="1:11" ht="14.25" thickBot="1">
      <c r="A35" s="162" t="s">
        <v>269</v>
      </c>
      <c r="B35" s="225" t="str">
        <f>'入力4'!C34</f>
        <v>1000万以下</v>
      </c>
      <c r="C35" s="226">
        <f>MATCH('確認4'!B35,'[7]共通仮設費率決定'!B5:D5,0)</f>
        <v>1</v>
      </c>
      <c r="F35" s="227"/>
      <c r="K35" s="167"/>
    </row>
    <row r="36" spans="1:11" ht="14.25" thickBot="1">
      <c r="A36" s="162" t="s">
        <v>267</v>
      </c>
      <c r="B36" s="225" t="str">
        <f>'入力4'!C33</f>
        <v>開削工事及び小口径推進工事</v>
      </c>
      <c r="C36" s="226">
        <f>MATCH(B36,'[7]共通仮設費率決定'!A6:A8,0)</f>
        <v>1</v>
      </c>
      <c r="F36" s="228" t="s">
        <v>347</v>
      </c>
      <c r="G36" s="163"/>
      <c r="H36" s="192">
        <f>F21</f>
        <v>168040</v>
      </c>
      <c r="K36" s="167"/>
    </row>
    <row r="37" spans="1:11" ht="30" customHeight="1" thickBot="1">
      <c r="A37" s="595" t="s">
        <v>348</v>
      </c>
      <c r="B37" s="596"/>
      <c r="C37" s="230">
        <f>INDEX('共4'!B6:D8,C36,C35)</f>
        <v>0.1332</v>
      </c>
      <c r="E37" s="162" t="s">
        <v>349</v>
      </c>
      <c r="F37" s="231" t="s">
        <v>350</v>
      </c>
      <c r="G37" s="232"/>
      <c r="H37" s="233">
        <f>F24*0.03</f>
        <v>189045</v>
      </c>
      <c r="I37" s="216" t="s">
        <v>351</v>
      </c>
      <c r="K37" s="167"/>
    </row>
    <row r="38" spans="1:11" ht="20.25" customHeight="1" thickBot="1">
      <c r="A38" s="229"/>
      <c r="B38" s="196" t="s">
        <v>270</v>
      </c>
      <c r="C38" s="234"/>
      <c r="F38" s="228" t="s">
        <v>352</v>
      </c>
      <c r="G38" s="163"/>
      <c r="H38" s="207">
        <v>30000000</v>
      </c>
      <c r="K38" s="167"/>
    </row>
    <row r="39" spans="1:11" ht="20.25" customHeight="1" thickBot="1">
      <c r="A39" s="229"/>
      <c r="B39" s="235" t="str">
        <f>'入力4'!C36</f>
        <v>地方部（施工地域が一般交通等の影響を受ける場合）</v>
      </c>
      <c r="C39" s="230">
        <f>VLOOKUP(B39,'共4'!C19:D22,2,FALSE)</f>
        <v>0.015</v>
      </c>
      <c r="E39" s="162" t="s">
        <v>353</v>
      </c>
      <c r="K39" s="167"/>
    </row>
    <row r="40" spans="1:8" ht="20.25" customHeight="1" thickBot="1">
      <c r="A40" s="229"/>
      <c r="B40" s="182"/>
      <c r="C40" s="234"/>
      <c r="H40" s="167"/>
    </row>
    <row r="41" spans="1:8" ht="20.25" customHeight="1" thickBot="1">
      <c r="A41" s="229"/>
      <c r="B41" s="182" t="s">
        <v>354</v>
      </c>
      <c r="C41" s="234" t="s">
        <v>355</v>
      </c>
      <c r="D41" s="236">
        <f>C37+C39</f>
        <v>0.1482</v>
      </c>
      <c r="E41" s="162" t="s">
        <v>356</v>
      </c>
      <c r="F41" s="237" t="s">
        <v>357</v>
      </c>
      <c r="G41" s="238">
        <f>D21*D41</f>
        <v>933882.3</v>
      </c>
      <c r="H41" s="167"/>
    </row>
    <row r="42" spans="2:8" ht="12" customHeight="1" thickBot="1">
      <c r="B42" s="239"/>
      <c r="C42" s="240"/>
      <c r="D42" s="167"/>
      <c r="H42" s="167"/>
    </row>
    <row r="43" spans="2:8" ht="20.25" customHeight="1" thickBot="1">
      <c r="B43" s="187" t="s">
        <v>282</v>
      </c>
      <c r="C43" s="241" t="s">
        <v>358</v>
      </c>
      <c r="D43" s="242">
        <f>ROUNDDOWN(D21*D41+C32,0)</f>
        <v>933882</v>
      </c>
      <c r="E43" s="162" t="s">
        <v>359</v>
      </c>
      <c r="G43" s="201">
        <f>ROUNDDOWN(D43,-3)</f>
        <v>933000</v>
      </c>
      <c r="H43" s="167"/>
    </row>
    <row r="44" spans="2:8" ht="13.5">
      <c r="B44" s="187"/>
      <c r="C44" s="240"/>
      <c r="D44" s="219"/>
      <c r="H44" s="167"/>
    </row>
    <row r="45" spans="2:11" ht="14.25" thickBot="1">
      <c r="B45" s="239"/>
      <c r="C45" s="240"/>
      <c r="H45" s="167"/>
      <c r="K45" s="167"/>
    </row>
    <row r="46" spans="2:11" ht="14.25" thickBot="1">
      <c r="B46" s="187" t="s">
        <v>360</v>
      </c>
      <c r="C46" s="240" t="s">
        <v>361</v>
      </c>
      <c r="D46" s="243">
        <f>D3+D43</f>
        <v>9335882</v>
      </c>
      <c r="E46" s="162" t="s">
        <v>362</v>
      </c>
      <c r="H46" s="167"/>
      <c r="K46" s="167"/>
    </row>
    <row r="47" spans="2:11" ht="13.5">
      <c r="B47" s="239"/>
      <c r="C47" s="240"/>
      <c r="H47" s="167"/>
      <c r="K47" s="167"/>
    </row>
    <row r="48" spans="2:11" ht="14.25" thickBot="1">
      <c r="B48" s="239" t="s">
        <v>316</v>
      </c>
      <c r="C48" s="240"/>
      <c r="H48" s="167"/>
      <c r="K48" s="167"/>
    </row>
    <row r="49" spans="2:11" ht="14.25" thickBot="1">
      <c r="B49" s="239"/>
      <c r="C49" s="240" t="s">
        <v>363</v>
      </c>
      <c r="D49" s="218">
        <f>D18+H16+D43-C25</f>
        <v>7235382</v>
      </c>
      <c r="E49" s="162" t="s">
        <v>364</v>
      </c>
      <c r="H49" s="167"/>
      <c r="K49" s="167"/>
    </row>
    <row r="50" spans="2:11" ht="14.25" thickBot="1">
      <c r="B50" s="239" t="s">
        <v>365</v>
      </c>
      <c r="C50" s="240"/>
      <c r="H50" s="167"/>
      <c r="K50" s="167"/>
    </row>
    <row r="51" spans="1:11" ht="14.25" thickBot="1">
      <c r="A51" s="162" t="s">
        <v>269</v>
      </c>
      <c r="B51" s="225" t="str">
        <f>'入力4'!C42</f>
        <v>1000万以下</v>
      </c>
      <c r="C51" s="226">
        <f>MATCH(B51,'[7]現場管理費率決定'!B5:D5,0)</f>
        <v>1</v>
      </c>
      <c r="H51" s="167"/>
      <c r="K51" s="167"/>
    </row>
    <row r="52" spans="1:11" ht="14.25" thickBot="1">
      <c r="A52" s="162" t="s">
        <v>267</v>
      </c>
      <c r="B52" s="225" t="str">
        <f>'入力4'!C41</f>
        <v>開削工事及び小口径推進工事</v>
      </c>
      <c r="C52" s="226">
        <f>MATCH(B52,'[7]現場管理費率決定'!A6:A8,0)</f>
        <v>1</v>
      </c>
      <c r="H52" s="167"/>
      <c r="K52" s="167"/>
    </row>
    <row r="53" spans="1:11" ht="27" customHeight="1" thickBot="1">
      <c r="A53" s="595" t="s">
        <v>366</v>
      </c>
      <c r="B53" s="596"/>
      <c r="C53" s="230">
        <f>INDEX('現4'!B6:D8,C52,C51)</f>
        <v>0.2135</v>
      </c>
      <c r="E53" s="162" t="s">
        <v>367</v>
      </c>
      <c r="K53" s="167"/>
    </row>
    <row r="54" spans="1:11" ht="15" customHeight="1">
      <c r="A54" s="229"/>
      <c r="B54" s="182"/>
      <c r="C54" s="234"/>
      <c r="K54" s="167"/>
    </row>
    <row r="55" spans="1:11" ht="20.25" customHeight="1" thickBot="1">
      <c r="A55" s="229"/>
      <c r="B55" s="182" t="s">
        <v>274</v>
      </c>
      <c r="C55" s="234"/>
      <c r="K55" s="167"/>
    </row>
    <row r="56" spans="1:11" ht="20.25" customHeight="1" thickBot="1">
      <c r="A56" s="229"/>
      <c r="B56" s="235" t="str">
        <f>'入力4'!C44</f>
        <v>地方部（施工地域が一般交通等の影響を受ける場合）</v>
      </c>
      <c r="C56" s="230">
        <f>VLOOKUP(B56,'現4'!C18:D21,2,FALSE)</f>
        <v>0.01</v>
      </c>
      <c r="E56" s="162" t="s">
        <v>368</v>
      </c>
      <c r="K56" s="167"/>
    </row>
    <row r="57" spans="1:11" ht="20.25" customHeight="1" thickBot="1">
      <c r="A57" s="229"/>
      <c r="B57" s="182"/>
      <c r="C57" s="234"/>
      <c r="K57" s="167"/>
    </row>
    <row r="58" spans="1:11" ht="20.25" customHeight="1" thickBot="1">
      <c r="A58" s="229"/>
      <c r="B58" s="182" t="s">
        <v>369</v>
      </c>
      <c r="C58" s="234" t="s">
        <v>370</v>
      </c>
      <c r="D58" s="244">
        <f>C53+C56</f>
        <v>0.2235</v>
      </c>
      <c r="E58" s="162" t="s">
        <v>371</v>
      </c>
      <c r="K58" s="167"/>
    </row>
    <row r="59" spans="1:11" ht="16.5" customHeight="1" thickBot="1">
      <c r="A59" s="229"/>
      <c r="B59" s="182"/>
      <c r="C59" s="245"/>
      <c r="K59" s="167"/>
    </row>
    <row r="60" spans="1:11" ht="22.5" customHeight="1" thickBot="1">
      <c r="A60" s="229"/>
      <c r="B60" s="182" t="s">
        <v>283</v>
      </c>
      <c r="C60" s="245" t="s">
        <v>372</v>
      </c>
      <c r="D60" s="246">
        <f>ROUNDDOWN(D49*D58,0)</f>
        <v>1617107</v>
      </c>
      <c r="E60" s="162" t="s">
        <v>373</v>
      </c>
      <c r="F60" s="245"/>
      <c r="G60" s="201">
        <f>ROUNDDOWN(D60,-3)</f>
        <v>1617000</v>
      </c>
      <c r="K60" s="167"/>
    </row>
    <row r="61" spans="1:11" ht="16.5" customHeight="1" thickBot="1">
      <c r="A61" s="229"/>
      <c r="B61" s="182"/>
      <c r="C61" s="245"/>
      <c r="K61" s="167"/>
    </row>
    <row r="62" spans="1:11" ht="27" customHeight="1" thickBot="1">
      <c r="A62" s="229"/>
      <c r="B62" s="196" t="s">
        <v>374</v>
      </c>
      <c r="C62" s="245" t="s">
        <v>375</v>
      </c>
      <c r="D62" s="247">
        <f>D3+D43+D60</f>
        <v>10952989</v>
      </c>
      <c r="E62" s="162" t="s">
        <v>376</v>
      </c>
      <c r="F62" s="245"/>
      <c r="K62" s="167"/>
    </row>
    <row r="63" spans="1:11" ht="27" customHeight="1">
      <c r="A63" s="229"/>
      <c r="B63" s="182"/>
      <c r="C63" s="245"/>
      <c r="K63" s="167"/>
    </row>
    <row r="64" spans="1:11" ht="18" customHeight="1">
      <c r="A64" s="229"/>
      <c r="B64" s="182" t="s">
        <v>317</v>
      </c>
      <c r="C64" s="248" t="s">
        <v>377</v>
      </c>
      <c r="D64" s="192">
        <f>SUM(D18,J16,D43,D60)-C25</f>
        <v>10952989</v>
      </c>
      <c r="E64" s="162" t="s">
        <v>378</v>
      </c>
      <c r="K64" s="167"/>
    </row>
    <row r="65" spans="2:11" ht="13.5">
      <c r="B65" s="239"/>
      <c r="C65" s="240"/>
      <c r="K65" s="167"/>
    </row>
    <row r="66" spans="2:11" ht="14.25" thickBot="1">
      <c r="B66" s="239" t="s">
        <v>379</v>
      </c>
      <c r="C66" s="240"/>
      <c r="K66" s="167"/>
    </row>
    <row r="67" spans="1:11" ht="14.25" thickBot="1">
      <c r="A67" s="162" t="s">
        <v>269</v>
      </c>
      <c r="B67" s="249" t="str">
        <f>'入力4'!C48</f>
        <v>500万を超え30億円以下</v>
      </c>
      <c r="C67" s="240"/>
      <c r="K67" s="167"/>
    </row>
    <row r="68" spans="1:11" ht="24" customHeight="1" thickBot="1">
      <c r="A68" s="595" t="s">
        <v>380</v>
      </c>
      <c r="B68" s="596"/>
      <c r="C68" s="230">
        <f>HLOOKUP($B$67,'般4'!$B$5:$D$6,2,FALSE)</f>
        <v>0.135</v>
      </c>
      <c r="E68" s="162" t="s">
        <v>381</v>
      </c>
      <c r="K68" s="167"/>
    </row>
    <row r="69" spans="1:11" ht="15.75" customHeight="1">
      <c r="A69" s="229"/>
      <c r="B69" s="182"/>
      <c r="C69" s="234"/>
      <c r="K69" s="167"/>
    </row>
    <row r="70" spans="1:11" ht="20.25" customHeight="1" thickBot="1">
      <c r="A70" s="229"/>
      <c r="B70" s="182" t="s">
        <v>382</v>
      </c>
      <c r="C70" s="234"/>
      <c r="K70" s="167"/>
    </row>
    <row r="71" spans="1:11" ht="20.25" customHeight="1" thickBot="1">
      <c r="A71" s="229"/>
      <c r="B71" s="235" t="str">
        <f>'入力4'!C50</f>
        <v>２５％を超え３５％以下</v>
      </c>
      <c r="C71" s="250">
        <f>VLOOKUP($B$71,'般4'!$C$15:$D$19,2,FALSE)</f>
        <v>1.01</v>
      </c>
      <c r="E71" s="162" t="s">
        <v>383</v>
      </c>
      <c r="K71" s="167"/>
    </row>
    <row r="72" spans="1:11" ht="20.25" customHeight="1" thickBot="1">
      <c r="A72" s="229"/>
      <c r="B72" s="198" t="s">
        <v>384</v>
      </c>
      <c r="C72" s="251"/>
      <c r="K72" s="167"/>
    </row>
    <row r="73" spans="1:11" ht="43.5" customHeight="1" thickBot="1">
      <c r="A73" s="229"/>
      <c r="B73" s="252" t="str">
        <f>'入力4'!C52</f>
        <v>ケース１：発注者が金銭的保証を必要とする場合。ただし、特定建設工事共同企業体工事は除く。</v>
      </c>
      <c r="C73" s="230">
        <f>VLOOKUP($B$73,'般4'!$C$22:$D$24,2,FALSE)</f>
        <v>0.0004</v>
      </c>
      <c r="E73" s="162" t="s">
        <v>385</v>
      </c>
      <c r="K73" s="167"/>
    </row>
    <row r="74" spans="1:11" ht="20.25" customHeight="1" thickBot="1">
      <c r="A74" s="229"/>
      <c r="B74" s="182"/>
      <c r="C74" s="234"/>
      <c r="J74" s="303" t="s">
        <v>445</v>
      </c>
      <c r="K74" s="167"/>
    </row>
    <row r="75" spans="1:11" ht="20.25" customHeight="1" thickBot="1">
      <c r="A75" s="229"/>
      <c r="B75" s="182" t="s">
        <v>386</v>
      </c>
      <c r="C75" s="234"/>
      <c r="D75" s="244">
        <f>ROUND((C68*C71)+C73,4)</f>
        <v>0.1368</v>
      </c>
      <c r="E75" s="162" t="s">
        <v>387</v>
      </c>
      <c r="J75" s="168">
        <v>8402000</v>
      </c>
      <c r="K75" s="167"/>
    </row>
    <row r="76" spans="1:11" ht="16.5" customHeight="1">
      <c r="A76" s="229"/>
      <c r="B76" s="182"/>
      <c r="C76" s="245"/>
      <c r="K76" s="167"/>
    </row>
    <row r="77" spans="2:11" ht="14.25" thickBot="1">
      <c r="B77" s="239"/>
      <c r="C77" s="240"/>
      <c r="G77" s="162" t="s">
        <v>388</v>
      </c>
      <c r="H77" s="229" t="s">
        <v>389</v>
      </c>
      <c r="I77" s="229" t="s">
        <v>390</v>
      </c>
      <c r="J77" s="229" t="s">
        <v>391</v>
      </c>
      <c r="K77" s="167"/>
    </row>
    <row r="78" spans="2:11" ht="23.25" customHeight="1" thickBot="1">
      <c r="B78" s="239" t="s">
        <v>284</v>
      </c>
      <c r="C78" s="240" t="s">
        <v>392</v>
      </c>
      <c r="D78" s="253">
        <f>ROUNDDOWN(D64*D75,0)</f>
        <v>1498368</v>
      </c>
      <c r="E78" s="162" t="s">
        <v>393</v>
      </c>
      <c r="G78" s="201">
        <f>ROUNDDOWN(D78,-3)</f>
        <v>1498000</v>
      </c>
      <c r="H78" s="201"/>
      <c r="I78" s="254">
        <f>G78-H78</f>
        <v>1498000</v>
      </c>
      <c r="J78" s="255"/>
      <c r="K78" s="167"/>
    </row>
    <row r="79" spans="2:10" ht="14.25" thickBot="1">
      <c r="B79" s="239"/>
      <c r="J79" s="256"/>
    </row>
    <row r="80" spans="2:10" ht="25.5" customHeight="1" thickBot="1">
      <c r="B80" s="239" t="s">
        <v>394</v>
      </c>
      <c r="C80" s="162" t="s">
        <v>395</v>
      </c>
      <c r="D80" s="218">
        <f>SUM(D78,D60,D43,D3)</f>
        <v>12451357</v>
      </c>
      <c r="E80" s="162" t="s">
        <v>396</v>
      </c>
      <c r="G80" s="201">
        <f>$D$3+$G$43+$G$60+G78</f>
        <v>12450000</v>
      </c>
      <c r="I80" s="201">
        <f>$D$3+$G$43+$G$60+I78</f>
        <v>12450000</v>
      </c>
      <c r="J80" s="256"/>
    </row>
    <row r="81" spans="2:10" ht="25.5" customHeight="1" thickBot="1">
      <c r="B81" s="239"/>
      <c r="D81" s="257"/>
      <c r="J81" s="256"/>
    </row>
    <row r="82" spans="2:11" ht="22.5" customHeight="1" thickBot="1">
      <c r="B82" s="239" t="s">
        <v>397</v>
      </c>
      <c r="D82" s="218">
        <f>ROUNDDOWN(D80,-3)</f>
        <v>12451000</v>
      </c>
      <c r="E82" s="162" t="s">
        <v>398</v>
      </c>
      <c r="G82" s="257">
        <f>ROUNDDOWN(G80,-3)</f>
        <v>12450000</v>
      </c>
      <c r="I82" s="257">
        <f>ROUNDDOWN(I80,-3)</f>
        <v>12450000</v>
      </c>
      <c r="J82" s="255">
        <f>'概算事業費'!M92*1000</f>
        <v>13032315.999999998</v>
      </c>
      <c r="K82" s="162" t="str">
        <f>IF(J82=I82,"OK","NG")</f>
        <v>NG</v>
      </c>
    </row>
    <row r="83" spans="2:10" ht="25.5" customHeight="1" thickBot="1">
      <c r="B83" s="239" t="s">
        <v>399</v>
      </c>
      <c r="C83" s="330">
        <f>G87</f>
        <v>0.09</v>
      </c>
      <c r="D83" s="166">
        <f>D82*$G$87</f>
        <v>1120590</v>
      </c>
      <c r="F83" s="229" t="s">
        <v>400</v>
      </c>
      <c r="G83" s="166">
        <f>G82*$G$87</f>
        <v>1120500</v>
      </c>
      <c r="H83" s="229"/>
      <c r="I83" s="166">
        <f>I82*$G$87</f>
        <v>1120500</v>
      </c>
      <c r="J83" s="258">
        <f>J82*$G$87</f>
        <v>1172908.4399999997</v>
      </c>
    </row>
    <row r="84" spans="2:10" ht="25.5" customHeight="1" thickBot="1">
      <c r="B84" s="239" t="s">
        <v>401</v>
      </c>
      <c r="D84" s="247">
        <f>SUM(D82:D83)</f>
        <v>13571590</v>
      </c>
      <c r="G84" s="247">
        <f>SUM(G82:G83)</f>
        <v>13570500</v>
      </c>
      <c r="I84" s="247">
        <f>SUM(I82:I83)</f>
        <v>13570500</v>
      </c>
      <c r="J84" s="259">
        <f>SUM(J82:J83)</f>
        <v>14205224.439999998</v>
      </c>
    </row>
    <row r="85" spans="2:9" ht="25.5" customHeight="1">
      <c r="B85" s="260" t="s">
        <v>402</v>
      </c>
      <c r="C85" s="163" t="s">
        <v>403</v>
      </c>
      <c r="D85" s="261"/>
      <c r="F85" s="262" t="s">
        <v>404</v>
      </c>
      <c r="G85" s="263">
        <f>ROUNDDOWN(G83,-1)</f>
        <v>1120500</v>
      </c>
      <c r="H85" s="262"/>
      <c r="I85" s="263"/>
    </row>
    <row r="86" spans="2:7" ht="25.5" customHeight="1">
      <c r="B86" s="185" t="s">
        <v>282</v>
      </c>
      <c r="C86" s="163" t="str">
        <f>IF('入力4'!C55&lt;='確認4'!D43,"ＯＫ","ＯＵＴ")</f>
        <v>ＯＫ</v>
      </c>
      <c r="D86" s="261"/>
      <c r="F86" s="262" t="s">
        <v>405</v>
      </c>
      <c r="G86" s="263">
        <f>G83-G85</f>
        <v>0</v>
      </c>
    </row>
    <row r="87" spans="2:8" ht="25.5" customHeight="1">
      <c r="B87" s="185" t="s">
        <v>283</v>
      </c>
      <c r="C87" s="163" t="str">
        <f>IF('入力4'!C56&lt;='確認4'!D60,"ＯＫ","ＯＵＴ")</f>
        <v>ＯＫ</v>
      </c>
      <c r="D87" s="261"/>
      <c r="F87" s="264" t="s">
        <v>406</v>
      </c>
      <c r="G87" s="265">
        <v>0.09</v>
      </c>
      <c r="H87" s="329" t="s">
        <v>82</v>
      </c>
    </row>
    <row r="88" spans="2:7" ht="25.5" customHeight="1">
      <c r="B88" s="185" t="s">
        <v>284</v>
      </c>
      <c r="C88" s="163" t="str">
        <f>IF('入力4'!C57&lt;='確認4'!D78,"ＯＫ","ＯＵＴ")</f>
        <v>ＯＫ</v>
      </c>
      <c r="D88" s="261"/>
      <c r="F88" s="266" t="s">
        <v>407</v>
      </c>
      <c r="G88" s="267">
        <f>G86/G87</f>
        <v>0</v>
      </c>
    </row>
    <row r="89" spans="2:4" ht="21.75" customHeight="1">
      <c r="B89" s="203" t="s">
        <v>287</v>
      </c>
      <c r="C89" s="204" t="s">
        <v>288</v>
      </c>
      <c r="D89" s="204" t="s">
        <v>289</v>
      </c>
    </row>
    <row r="90" spans="2:4" ht="27">
      <c r="B90" s="203" t="s">
        <v>290</v>
      </c>
      <c r="C90" s="204" t="s">
        <v>291</v>
      </c>
      <c r="D90" s="204" t="s">
        <v>292</v>
      </c>
    </row>
    <row r="91" spans="2:4" ht="27">
      <c r="B91" s="203" t="s">
        <v>293</v>
      </c>
      <c r="C91" s="204" t="s">
        <v>294</v>
      </c>
      <c r="D91" s="204" t="s">
        <v>295</v>
      </c>
    </row>
    <row r="93" ht="13.5">
      <c r="B93" s="206" t="s">
        <v>296</v>
      </c>
    </row>
    <row r="94" ht="13.5">
      <c r="B94" s="206" t="s">
        <v>297</v>
      </c>
    </row>
    <row r="95" ht="27">
      <c r="B95" s="206" t="s">
        <v>298</v>
      </c>
    </row>
    <row r="96" ht="27">
      <c r="B96" s="206" t="s">
        <v>299</v>
      </c>
    </row>
    <row r="98" spans="2:3" ht="13.5">
      <c r="B98" s="162" t="s">
        <v>300</v>
      </c>
      <c r="C98" s="162" t="s">
        <v>301</v>
      </c>
    </row>
    <row r="99" spans="2:3" ht="13.5">
      <c r="B99" s="162" t="s">
        <v>302</v>
      </c>
      <c r="C99" s="162" t="s">
        <v>303</v>
      </c>
    </row>
    <row r="100" spans="2:3" ht="13.5">
      <c r="B100" s="162" t="s">
        <v>304</v>
      </c>
      <c r="C100" s="162" t="s">
        <v>305</v>
      </c>
    </row>
    <row r="102" ht="13.5">
      <c r="B102" s="162" t="s">
        <v>306</v>
      </c>
    </row>
    <row r="103" ht="13.5">
      <c r="B103" s="162" t="s">
        <v>307</v>
      </c>
    </row>
    <row r="104" ht="13.5">
      <c r="B104" s="162" t="s">
        <v>308</v>
      </c>
    </row>
    <row r="105" ht="13.5">
      <c r="B105" s="162" t="s">
        <v>309</v>
      </c>
    </row>
    <row r="106" ht="13.5">
      <c r="B106" s="162" t="s">
        <v>310</v>
      </c>
    </row>
  </sheetData>
  <sheetProtection/>
  <mergeCells count="14">
    <mergeCell ref="H19:K20"/>
    <mergeCell ref="B5:C5"/>
    <mergeCell ref="B6:C6"/>
    <mergeCell ref="B7:C7"/>
    <mergeCell ref="B8:B12"/>
    <mergeCell ref="D1:E1"/>
    <mergeCell ref="A37:B37"/>
    <mergeCell ref="A53:B53"/>
    <mergeCell ref="A68:B68"/>
    <mergeCell ref="B13:C13"/>
    <mergeCell ref="B14:C14"/>
    <mergeCell ref="B15:C15"/>
    <mergeCell ref="B16:C16"/>
    <mergeCell ref="B22:C22"/>
  </mergeCells>
  <printOptions/>
  <pageMargins left="0.75" right="0.75" top="0.54" bottom="0.44" header="0.512" footer="0.512"/>
  <pageSetup horizontalDpi="300" verticalDpi="300" orientation="portrait" paperSize="9" scale="78" r:id="rId1"/>
</worksheet>
</file>

<file path=xl/worksheets/sheet25.xml><?xml version="1.0" encoding="utf-8"?>
<worksheet xmlns="http://schemas.openxmlformats.org/spreadsheetml/2006/main" xmlns:r="http://schemas.openxmlformats.org/officeDocument/2006/relationships">
  <dimension ref="A3:H22"/>
  <sheetViews>
    <sheetView view="pageBreakPreview" zoomScaleSheetLayoutView="100" zoomScalePageLayoutView="0" workbookViewId="0" topLeftCell="A1">
      <selection activeCell="E2" sqref="E2:F2"/>
    </sheetView>
  </sheetViews>
  <sheetFormatPr defaultColWidth="8.796875" defaultRowHeight="14.25"/>
  <cols>
    <col min="1" max="1" width="28.69921875" style="162" customWidth="1"/>
    <col min="2" max="2" width="11.5" style="162" customWidth="1"/>
    <col min="3" max="3" width="14.69921875" style="162" customWidth="1"/>
    <col min="4" max="4" width="13.8984375" style="162" customWidth="1"/>
    <col min="5" max="5" width="15.8984375" style="162" customWidth="1"/>
    <col min="6" max="6" width="11.69921875" style="162" customWidth="1"/>
    <col min="7" max="7" width="10" style="162" customWidth="1"/>
    <col min="8" max="16384" width="9" style="162" customWidth="1"/>
  </cols>
  <sheetData>
    <row r="3" ht="13.5">
      <c r="A3" s="162" t="s">
        <v>408</v>
      </c>
    </row>
    <row r="4" spans="2:5" ht="13.5">
      <c r="B4" s="586" t="s">
        <v>409</v>
      </c>
      <c r="C4" s="586"/>
      <c r="D4" s="586"/>
      <c r="E4" s="268"/>
    </row>
    <row r="5" spans="1:4" ht="27" customHeight="1">
      <c r="A5" s="163" t="s">
        <v>267</v>
      </c>
      <c r="B5" s="204" t="s">
        <v>288</v>
      </c>
      <c r="C5" s="204" t="s">
        <v>291</v>
      </c>
      <c r="D5" s="204" t="s">
        <v>294</v>
      </c>
    </row>
    <row r="6" spans="1:5" ht="42.75" customHeight="1">
      <c r="A6" s="269" t="s">
        <v>287</v>
      </c>
      <c r="B6" s="270">
        <v>0.1332</v>
      </c>
      <c r="C6" s="270">
        <f>F12/100</f>
        <v>0.1476</v>
      </c>
      <c r="D6" s="270">
        <v>0.0408</v>
      </c>
      <c r="E6" s="271"/>
    </row>
    <row r="7" spans="1:5" ht="42.75" customHeight="1">
      <c r="A7" s="272" t="s">
        <v>290</v>
      </c>
      <c r="B7" s="270">
        <v>0.1285</v>
      </c>
      <c r="C7" s="270">
        <f>F13/100</f>
        <v>0.142</v>
      </c>
      <c r="D7" s="270">
        <v>0.0408</v>
      </c>
      <c r="E7" s="271"/>
    </row>
    <row r="8" spans="1:5" ht="42.75" customHeight="1">
      <c r="A8" s="272" t="s">
        <v>293</v>
      </c>
      <c r="B8" s="270">
        <v>0.0764</v>
      </c>
      <c r="C8" s="270">
        <f>F14/100</f>
        <v>0.07769999999999999</v>
      </c>
      <c r="D8" s="270">
        <v>0.0634</v>
      </c>
      <c r="E8" s="271"/>
    </row>
    <row r="9" spans="1:6" ht="27.75" customHeight="1">
      <c r="A9" s="217"/>
      <c r="B9" s="217"/>
      <c r="C9" s="271"/>
      <c r="D9" s="273"/>
      <c r="E9" s="271"/>
      <c r="F9" s="271"/>
    </row>
    <row r="10" ht="13.5">
      <c r="A10" s="162" t="s">
        <v>410</v>
      </c>
    </row>
    <row r="11" spans="3:8" ht="14.25" thickBot="1">
      <c r="C11" s="216" t="s">
        <v>10</v>
      </c>
      <c r="D11" s="162" t="s">
        <v>411</v>
      </c>
      <c r="E11" s="229" t="s">
        <v>409</v>
      </c>
      <c r="F11" s="162" t="s">
        <v>412</v>
      </c>
      <c r="H11" s="162" t="s">
        <v>413</v>
      </c>
    </row>
    <row r="12" spans="1:6" ht="14.25" thickBot="1">
      <c r="A12" s="203" t="s">
        <v>287</v>
      </c>
      <c r="B12" s="274">
        <v>485.4</v>
      </c>
      <c r="C12" s="218">
        <f>'確認4'!D21</f>
        <v>6301500</v>
      </c>
      <c r="D12" s="275">
        <v>-0.2231</v>
      </c>
      <c r="E12" s="274">
        <f>B12*POWER(C12,D12)</f>
        <v>14.761953359931855</v>
      </c>
      <c r="F12" s="276">
        <f>ROUND(E12,2)</f>
        <v>14.76</v>
      </c>
    </row>
    <row r="13" spans="1:6" ht="14.25" thickBot="1">
      <c r="A13" s="203" t="s">
        <v>290</v>
      </c>
      <c r="B13" s="274">
        <v>422.4</v>
      </c>
      <c r="C13" s="218">
        <f>C12</f>
        <v>6301500</v>
      </c>
      <c r="D13" s="277">
        <v>-0.2167</v>
      </c>
      <c r="E13" s="274">
        <f>B13*POWER(C13,D13)</f>
        <v>14.199871280706882</v>
      </c>
      <c r="F13" s="276">
        <f>ROUND(E13,2)</f>
        <v>14.2</v>
      </c>
    </row>
    <row r="14" spans="1:6" ht="14.25" thickBot="1">
      <c r="A14" s="203" t="s">
        <v>293</v>
      </c>
      <c r="B14" s="274">
        <v>13.5</v>
      </c>
      <c r="C14" s="218">
        <f>C13</f>
        <v>6301500</v>
      </c>
      <c r="D14" s="278">
        <v>-0.0353</v>
      </c>
      <c r="E14" s="274">
        <f>B14*POWER(C14,D14)</f>
        <v>7.768074774652433</v>
      </c>
      <c r="F14" s="276">
        <f>ROUND(E14,2)</f>
        <v>7.77</v>
      </c>
    </row>
    <row r="15" ht="13.5">
      <c r="C15" s="279" t="s">
        <v>414</v>
      </c>
    </row>
    <row r="18" spans="3:4" ht="33" customHeight="1">
      <c r="C18" s="206" t="s">
        <v>415</v>
      </c>
      <c r="D18" s="163" t="s">
        <v>416</v>
      </c>
    </row>
    <row r="19" spans="3:4" ht="23.25" customHeight="1">
      <c r="C19" s="206" t="s">
        <v>296</v>
      </c>
      <c r="D19" s="280">
        <v>0.02</v>
      </c>
    </row>
    <row r="20" spans="3:4" ht="33" customHeight="1">
      <c r="C20" s="206" t="s">
        <v>297</v>
      </c>
      <c r="D20" s="280">
        <v>0.01</v>
      </c>
    </row>
    <row r="21" spans="3:4" ht="58.5" customHeight="1">
      <c r="C21" s="206" t="s">
        <v>298</v>
      </c>
      <c r="D21" s="281">
        <v>0.015</v>
      </c>
    </row>
    <row r="22" spans="3:4" ht="58.5" customHeight="1">
      <c r="C22" s="206" t="s">
        <v>299</v>
      </c>
      <c r="D22" s="280">
        <v>0</v>
      </c>
    </row>
  </sheetData>
  <sheetProtection/>
  <mergeCells count="1">
    <mergeCell ref="B4:D4"/>
  </mergeCells>
  <printOptions/>
  <pageMargins left="0.75" right="0.75" top="1" bottom="1" header="0.512" footer="0.512"/>
  <pageSetup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dimension ref="A3:H21"/>
  <sheetViews>
    <sheetView view="pageBreakPreview" zoomScale="115" zoomScaleSheetLayoutView="115" zoomScalePageLayoutView="0" workbookViewId="0" topLeftCell="A1">
      <selection activeCell="E2" sqref="E2:F2"/>
    </sheetView>
  </sheetViews>
  <sheetFormatPr defaultColWidth="8.796875" defaultRowHeight="14.25"/>
  <cols>
    <col min="1" max="1" width="26.5" style="162" customWidth="1"/>
    <col min="2" max="2" width="9.09765625" style="162" customWidth="1"/>
    <col min="3" max="3" width="17.5" style="162" customWidth="1"/>
    <col min="4" max="4" width="16.5" style="162" customWidth="1"/>
    <col min="5" max="5" width="17.3984375" style="162" customWidth="1"/>
    <col min="6" max="6" width="13.09765625" style="162" customWidth="1"/>
    <col min="7" max="7" width="10" style="162" customWidth="1"/>
    <col min="8" max="16384" width="9" style="162" customWidth="1"/>
  </cols>
  <sheetData>
    <row r="3" ht="13.5">
      <c r="A3" s="162" t="s">
        <v>408</v>
      </c>
    </row>
    <row r="4" spans="3:5" ht="13.5">
      <c r="C4" s="600" t="s">
        <v>409</v>
      </c>
      <c r="D4" s="601"/>
      <c r="E4" s="601"/>
    </row>
    <row r="5" spans="1:4" ht="27" customHeight="1">
      <c r="A5" s="163" t="s">
        <v>267</v>
      </c>
      <c r="B5" s="204" t="s">
        <v>288</v>
      </c>
      <c r="C5" s="204" t="s">
        <v>291</v>
      </c>
      <c r="D5" s="204" t="s">
        <v>294</v>
      </c>
    </row>
    <row r="6" spans="1:5" ht="42.75" customHeight="1">
      <c r="A6" s="269" t="s">
        <v>287</v>
      </c>
      <c r="B6" s="221">
        <v>0.2135</v>
      </c>
      <c r="C6" s="221">
        <f>F12/100</f>
        <v>0.22030000000000002</v>
      </c>
      <c r="D6" s="221">
        <v>0.1272</v>
      </c>
      <c r="E6" s="271"/>
    </row>
    <row r="7" spans="1:5" ht="42.75" customHeight="1">
      <c r="A7" s="272" t="s">
        <v>290</v>
      </c>
      <c r="B7" s="221">
        <v>0.2398</v>
      </c>
      <c r="C7" s="221">
        <f>F13/100</f>
        <v>0.24050000000000002</v>
      </c>
      <c r="D7" s="221">
        <v>0.2281</v>
      </c>
      <c r="E7" s="271"/>
    </row>
    <row r="8" spans="1:5" ht="42.75" customHeight="1">
      <c r="A8" s="272" t="s">
        <v>293</v>
      </c>
      <c r="B8" s="221">
        <v>0.162</v>
      </c>
      <c r="C8" s="221">
        <f>F14/100</f>
        <v>0.1628</v>
      </c>
      <c r="D8" s="221">
        <v>0.1485</v>
      </c>
      <c r="E8" s="271"/>
    </row>
    <row r="9" spans="1:6" ht="27.75" customHeight="1">
      <c r="A9" s="217"/>
      <c r="B9" s="217"/>
      <c r="C9" s="271"/>
      <c r="D9" s="273"/>
      <c r="E9" s="271"/>
      <c r="F9" s="271"/>
    </row>
    <row r="10" ht="13.5">
      <c r="A10" s="162" t="s">
        <v>410</v>
      </c>
    </row>
    <row r="11" spans="4:8" ht="14.25" thickBot="1">
      <c r="D11" s="162" t="s">
        <v>411</v>
      </c>
      <c r="E11" s="229" t="s">
        <v>409</v>
      </c>
      <c r="F11" s="162" t="s">
        <v>412</v>
      </c>
      <c r="H11" s="162" t="s">
        <v>413</v>
      </c>
    </row>
    <row r="12" spans="1:6" ht="14.25" thickBot="1">
      <c r="A12" s="203" t="s">
        <v>287</v>
      </c>
      <c r="B12" s="274">
        <v>103.1</v>
      </c>
      <c r="C12" s="282">
        <f>'確認4'!D49</f>
        <v>7235382</v>
      </c>
      <c r="D12" s="275">
        <v>-0.0977</v>
      </c>
      <c r="E12" s="274">
        <f>B12*POWER(C12,D12)</f>
        <v>22.033793764840095</v>
      </c>
      <c r="F12" s="276">
        <f>ROUND(E12,2)</f>
        <v>22.03</v>
      </c>
    </row>
    <row r="13" spans="1:6" ht="14.25" thickBot="1">
      <c r="A13" s="203" t="s">
        <v>290</v>
      </c>
      <c r="B13" s="274">
        <v>27.9</v>
      </c>
      <c r="C13" s="282">
        <f>C12</f>
        <v>7235382</v>
      </c>
      <c r="D13" s="277">
        <v>-0.0094</v>
      </c>
      <c r="E13" s="274">
        <f>B13*POWER(C13,D13)</f>
        <v>24.050564011566387</v>
      </c>
      <c r="F13" s="276">
        <f>ROUND(E13,2)</f>
        <v>24.05</v>
      </c>
    </row>
    <row r="14" spans="1:6" ht="14.25" thickBot="1">
      <c r="A14" s="203" t="s">
        <v>293</v>
      </c>
      <c r="B14" s="274">
        <v>21.1</v>
      </c>
      <c r="C14" s="282">
        <f>C13</f>
        <v>7235382</v>
      </c>
      <c r="D14" s="278">
        <v>-0.0164</v>
      </c>
      <c r="E14" s="274">
        <f>B14*POWER(C14,D14)</f>
        <v>16.284982164984477</v>
      </c>
      <c r="F14" s="276">
        <f>ROUND(E14,2)</f>
        <v>16.28</v>
      </c>
    </row>
    <row r="15" ht="13.5">
      <c r="C15" s="279" t="s">
        <v>417</v>
      </c>
    </row>
    <row r="17" spans="3:4" ht="27">
      <c r="C17" s="206" t="s">
        <v>415</v>
      </c>
      <c r="D17" s="163" t="s">
        <v>416</v>
      </c>
    </row>
    <row r="18" spans="3:4" ht="13.5">
      <c r="C18" s="206" t="s">
        <v>296</v>
      </c>
      <c r="D18" s="281">
        <v>0.015</v>
      </c>
    </row>
    <row r="19" spans="3:4" ht="13.5">
      <c r="C19" s="206" t="s">
        <v>297</v>
      </c>
      <c r="D19" s="281">
        <v>0.005</v>
      </c>
    </row>
    <row r="20" spans="3:4" ht="40.5">
      <c r="C20" s="206" t="s">
        <v>298</v>
      </c>
      <c r="D20" s="281">
        <v>0.01</v>
      </c>
    </row>
    <row r="21" spans="3:4" ht="40.5">
      <c r="C21" s="206" t="s">
        <v>299</v>
      </c>
      <c r="D21" s="280">
        <v>0</v>
      </c>
    </row>
  </sheetData>
  <sheetProtection/>
  <mergeCells count="1">
    <mergeCell ref="C4:E4"/>
  </mergeCells>
  <printOptions/>
  <pageMargins left="0.75" right="0.75" top="1" bottom="1" header="0.512" footer="0.512"/>
  <pageSetup horizontalDpi="600" verticalDpi="600" orientation="portrait" paperSize="9" scale="73" r:id="rId1"/>
</worksheet>
</file>

<file path=xl/worksheets/sheet27.xml><?xml version="1.0" encoding="utf-8"?>
<worksheet xmlns="http://schemas.openxmlformats.org/spreadsheetml/2006/main" xmlns:r="http://schemas.openxmlformats.org/officeDocument/2006/relationships">
  <dimension ref="A3:H24"/>
  <sheetViews>
    <sheetView view="pageBreakPreview" zoomScaleSheetLayoutView="100" zoomScalePageLayoutView="0" workbookViewId="0" topLeftCell="A1">
      <selection activeCell="E2" sqref="E2:F2"/>
    </sheetView>
  </sheetViews>
  <sheetFormatPr defaultColWidth="8.796875" defaultRowHeight="14.25"/>
  <cols>
    <col min="1" max="1" width="25.69921875" style="162" customWidth="1"/>
    <col min="2" max="2" width="13.19921875" style="162" customWidth="1"/>
    <col min="3" max="3" width="71.69921875" style="162" customWidth="1"/>
    <col min="4" max="4" width="14.59765625" style="162" customWidth="1"/>
    <col min="5" max="5" width="13.09765625" style="162" customWidth="1"/>
    <col min="6" max="6" width="11.19921875" style="162" customWidth="1"/>
    <col min="7" max="7" width="10" style="162" customWidth="1"/>
    <col min="8" max="16384" width="9" style="162" customWidth="1"/>
  </cols>
  <sheetData>
    <row r="3" ht="13.5">
      <c r="A3" s="162" t="s">
        <v>379</v>
      </c>
    </row>
    <row r="4" spans="2:5" ht="13.5">
      <c r="B4" s="601" t="s">
        <v>409</v>
      </c>
      <c r="C4" s="601"/>
      <c r="D4" s="601"/>
      <c r="E4" s="602"/>
    </row>
    <row r="5" spans="1:5" ht="27" customHeight="1">
      <c r="A5" s="163"/>
      <c r="B5" s="283" t="s">
        <v>289</v>
      </c>
      <c r="C5" s="283" t="s">
        <v>292</v>
      </c>
      <c r="D5" s="283" t="s">
        <v>295</v>
      </c>
      <c r="E5" s="284"/>
    </row>
    <row r="6" spans="1:5" ht="42.75" customHeight="1">
      <c r="A6" s="269" t="s">
        <v>418</v>
      </c>
      <c r="B6" s="285">
        <v>0.1438</v>
      </c>
      <c r="C6" s="285">
        <f>F10/100</f>
        <v>0.135</v>
      </c>
      <c r="D6" s="285">
        <v>0.0722</v>
      </c>
      <c r="E6" s="271"/>
    </row>
    <row r="7" spans="1:5" ht="27" customHeight="1">
      <c r="A7" s="163"/>
      <c r="B7" s="204" t="s">
        <v>289</v>
      </c>
      <c r="C7" s="204" t="s">
        <v>292</v>
      </c>
      <c r="D7" s="204" t="s">
        <v>295</v>
      </c>
      <c r="E7" s="284"/>
    </row>
    <row r="8" ht="13.5">
      <c r="A8" s="162" t="s">
        <v>419</v>
      </c>
    </row>
    <row r="9" spans="2:6" ht="14.25" thickBot="1">
      <c r="B9" s="162" t="s">
        <v>411</v>
      </c>
      <c r="C9" s="229" t="s">
        <v>409</v>
      </c>
      <c r="D9" s="162" t="s">
        <v>412</v>
      </c>
      <c r="F9" s="162" t="s">
        <v>413</v>
      </c>
    </row>
    <row r="10" spans="1:6" ht="14.25" thickBot="1">
      <c r="A10" s="203"/>
      <c r="B10" s="274">
        <v>-2.57651</v>
      </c>
      <c r="C10" s="282">
        <f>'確認4'!D64</f>
        <v>10952989</v>
      </c>
      <c r="D10" s="275">
        <v>31.63531</v>
      </c>
      <c r="E10" s="286">
        <f>B10*LOG(C10)+D10</f>
        <v>13.497883728055125</v>
      </c>
      <c r="F10" s="276">
        <f>ROUND(E10,2)</f>
        <v>13.5</v>
      </c>
    </row>
    <row r="11" ht="13.5">
      <c r="C11" s="279" t="s">
        <v>420</v>
      </c>
    </row>
    <row r="13" ht="13.5">
      <c r="C13" s="162" t="s">
        <v>421</v>
      </c>
    </row>
    <row r="14" spans="4:8" ht="13.5">
      <c r="D14" s="162" t="s">
        <v>422</v>
      </c>
      <c r="H14" s="287"/>
    </row>
    <row r="15" spans="3:4" ht="13.5">
      <c r="C15" s="288" t="s">
        <v>423</v>
      </c>
      <c r="D15" s="288">
        <v>1.05</v>
      </c>
    </row>
    <row r="16" spans="3:4" ht="13.5">
      <c r="C16" s="288" t="s">
        <v>307</v>
      </c>
      <c r="D16" s="288">
        <v>1.04</v>
      </c>
    </row>
    <row r="17" spans="3:4" ht="13.5">
      <c r="C17" s="288" t="s">
        <v>308</v>
      </c>
      <c r="D17" s="288">
        <v>1.03</v>
      </c>
    </row>
    <row r="18" spans="3:4" ht="13.5">
      <c r="C18" s="288" t="s">
        <v>309</v>
      </c>
      <c r="D18" s="288">
        <v>1.01</v>
      </c>
    </row>
    <row r="19" spans="3:4" ht="13.5">
      <c r="C19" s="288" t="s">
        <v>310</v>
      </c>
      <c r="D19" s="288">
        <v>1</v>
      </c>
    </row>
    <row r="21" ht="13.5">
      <c r="D21" s="162" t="s">
        <v>416</v>
      </c>
    </row>
    <row r="22" spans="3:4" ht="13.5">
      <c r="C22" s="289" t="s">
        <v>49</v>
      </c>
      <c r="D22" s="290">
        <v>0.0004</v>
      </c>
    </row>
    <row r="23" spans="3:4" ht="13.5">
      <c r="C23" s="288" t="s">
        <v>50</v>
      </c>
      <c r="D23" s="290">
        <v>0.0009</v>
      </c>
    </row>
    <row r="24" spans="3:4" ht="13.5">
      <c r="C24" s="288" t="s">
        <v>51</v>
      </c>
      <c r="D24" s="290">
        <v>0</v>
      </c>
    </row>
  </sheetData>
  <sheetProtection/>
  <mergeCells count="1">
    <mergeCell ref="B4:E4"/>
  </mergeCells>
  <printOptions/>
  <pageMargins left="0.75" right="0.75" top="1" bottom="1" header="0.512" footer="0.512"/>
  <pageSetup horizontalDpi="600" verticalDpi="600" orientation="portrait" paperSize="9" scale="51" r:id="rId1"/>
</worksheet>
</file>

<file path=xl/worksheets/sheet28.xml><?xml version="1.0" encoding="utf-8"?>
<worksheet xmlns="http://schemas.openxmlformats.org/spreadsheetml/2006/main" xmlns:r="http://schemas.openxmlformats.org/officeDocument/2006/relationships">
  <dimension ref="A1:AC2902"/>
  <sheetViews>
    <sheetView tabSelected="1" view="pageBreakPreview" zoomScale="75" zoomScaleNormal="65" zoomScaleSheetLayoutView="75" zoomScalePageLayoutView="0" workbookViewId="0" topLeftCell="A1">
      <selection activeCell="E21" sqref="E21"/>
    </sheetView>
  </sheetViews>
  <sheetFormatPr defaultColWidth="8.796875" defaultRowHeight="14.25"/>
  <cols>
    <col min="1" max="1" width="9" style="502" customWidth="1"/>
    <col min="2" max="2" width="9.19921875" style="502" customWidth="1"/>
    <col min="3" max="3" width="9" style="502" customWidth="1"/>
    <col min="4" max="4" width="16.69921875" style="502" bestFit="1" customWidth="1"/>
    <col min="5" max="5" width="21.19921875" style="502" bestFit="1" customWidth="1"/>
    <col min="6" max="6" width="15.59765625" style="512" bestFit="1" customWidth="1"/>
    <col min="7" max="7" width="6" style="502" bestFit="1" customWidth="1"/>
    <col min="8" max="8" width="5.19921875" style="502" bestFit="1" customWidth="1"/>
    <col min="9" max="9" width="10.59765625" style="502" customWidth="1"/>
    <col min="10" max="10" width="6" style="502" bestFit="1" customWidth="1"/>
    <col min="11" max="11" width="8.59765625" style="502" customWidth="1"/>
    <col min="12" max="12" width="6.09765625" style="502" customWidth="1"/>
    <col min="13" max="13" width="10.59765625" style="502" customWidth="1"/>
    <col min="14" max="14" width="5.69921875" style="502" bestFit="1" customWidth="1"/>
    <col min="15" max="15" width="10.59765625" style="502" customWidth="1"/>
    <col min="16" max="16" width="8.59765625" style="502" bestFit="1" customWidth="1"/>
    <col min="17" max="17" width="10.59765625" style="502" customWidth="1"/>
    <col min="18" max="18" width="7" style="502" bestFit="1" customWidth="1"/>
    <col min="19" max="19" width="10.59765625" style="502" customWidth="1"/>
    <col min="20" max="20" width="7" style="502" bestFit="1" customWidth="1"/>
    <col min="21" max="21" width="10.59765625" style="502" customWidth="1"/>
    <col min="22" max="22" width="5.19921875" style="502" bestFit="1" customWidth="1"/>
    <col min="23" max="23" width="10.59765625" style="502" customWidth="1"/>
    <col min="24" max="24" width="1.59765625" style="502" customWidth="1"/>
    <col min="25" max="25" width="21.59765625" style="502" bestFit="1" customWidth="1"/>
    <col min="26" max="26" width="18" style="502" bestFit="1" customWidth="1"/>
    <col min="27" max="28" width="12.09765625" style="502" bestFit="1" customWidth="1"/>
    <col min="29" max="16384" width="9" style="502" customWidth="1"/>
  </cols>
  <sheetData>
    <row r="1" ht="14.25">
      <c r="A1" s="527" t="s">
        <v>569</v>
      </c>
    </row>
    <row r="2" spans="1:17" ht="14.25">
      <c r="A2" s="527" t="s">
        <v>570</v>
      </c>
      <c r="Q2" s="503"/>
    </row>
    <row r="3" spans="1:23" ht="14.25">
      <c r="A3" s="527" t="s">
        <v>601</v>
      </c>
      <c r="W3" s="504" t="s">
        <v>15</v>
      </c>
    </row>
    <row r="4" spans="1:23" ht="14.25">
      <c r="A4" s="624" t="s">
        <v>98</v>
      </c>
      <c r="B4" s="625"/>
      <c r="C4" s="625"/>
      <c r="D4" s="625"/>
      <c r="E4" s="625"/>
      <c r="F4" s="625"/>
      <c r="G4" s="625"/>
      <c r="H4" s="625"/>
      <c r="I4" s="626"/>
      <c r="J4" s="630" t="s">
        <v>600</v>
      </c>
      <c r="K4" s="610"/>
      <c r="L4" s="617" t="s">
        <v>126</v>
      </c>
      <c r="M4" s="631"/>
      <c r="N4" s="631"/>
      <c r="O4" s="618"/>
      <c r="P4" s="632" t="s">
        <v>571</v>
      </c>
      <c r="Q4" s="631"/>
      <c r="R4" s="631"/>
      <c r="S4" s="618"/>
      <c r="T4" s="632" t="s">
        <v>572</v>
      </c>
      <c r="U4" s="631"/>
      <c r="V4" s="631"/>
      <c r="W4" s="618"/>
    </row>
    <row r="5" spans="1:23" ht="13.5" customHeight="1">
      <c r="A5" s="627"/>
      <c r="B5" s="628"/>
      <c r="C5" s="628"/>
      <c r="D5" s="628"/>
      <c r="E5" s="628"/>
      <c r="F5" s="628"/>
      <c r="G5" s="628"/>
      <c r="H5" s="628"/>
      <c r="I5" s="629"/>
      <c r="J5" s="611"/>
      <c r="K5" s="613"/>
      <c r="L5" s="617" t="s">
        <v>127</v>
      </c>
      <c r="M5" s="618"/>
      <c r="N5" s="617" t="s">
        <v>128</v>
      </c>
      <c r="O5" s="618"/>
      <c r="P5" s="617" t="s">
        <v>127</v>
      </c>
      <c r="Q5" s="618"/>
      <c r="R5" s="617" t="s">
        <v>128</v>
      </c>
      <c r="S5" s="618"/>
      <c r="T5" s="617" t="s">
        <v>127</v>
      </c>
      <c r="U5" s="618"/>
      <c r="V5" s="617" t="s">
        <v>128</v>
      </c>
      <c r="W5" s="618"/>
    </row>
    <row r="6" spans="1:23" ht="14.25">
      <c r="A6" s="505" t="s">
        <v>83</v>
      </c>
      <c r="B6" s="505" t="s">
        <v>97</v>
      </c>
      <c r="C6" s="505" t="s">
        <v>89</v>
      </c>
      <c r="D6" s="505" t="s">
        <v>92</v>
      </c>
      <c r="E6" s="505" t="s">
        <v>95</v>
      </c>
      <c r="F6" s="505" t="s">
        <v>96</v>
      </c>
      <c r="G6" s="505" t="s">
        <v>88</v>
      </c>
      <c r="H6" s="505" t="s">
        <v>87</v>
      </c>
      <c r="I6" s="505" t="s">
        <v>93</v>
      </c>
      <c r="J6" s="505" t="s">
        <v>88</v>
      </c>
      <c r="K6" s="505" t="s">
        <v>93</v>
      </c>
      <c r="L6" s="505" t="s">
        <v>88</v>
      </c>
      <c r="M6" s="505" t="s">
        <v>93</v>
      </c>
      <c r="N6" s="505" t="s">
        <v>88</v>
      </c>
      <c r="O6" s="505" t="s">
        <v>93</v>
      </c>
      <c r="P6" s="505" t="s">
        <v>88</v>
      </c>
      <c r="Q6" s="505" t="s">
        <v>93</v>
      </c>
      <c r="R6" s="505" t="s">
        <v>88</v>
      </c>
      <c r="S6" s="505" t="s">
        <v>93</v>
      </c>
      <c r="T6" s="505" t="s">
        <v>88</v>
      </c>
      <c r="U6" s="505" t="s">
        <v>93</v>
      </c>
      <c r="V6" s="505" t="s">
        <v>88</v>
      </c>
      <c r="W6" s="505" t="s">
        <v>93</v>
      </c>
    </row>
    <row r="7" spans="1:23" ht="14.25">
      <c r="A7" s="488"/>
      <c r="B7" s="488"/>
      <c r="C7" s="488"/>
      <c r="D7" s="488"/>
      <c r="E7" s="488"/>
      <c r="F7" s="505"/>
      <c r="G7" s="460"/>
      <c r="H7" s="505"/>
      <c r="I7" s="506" t="s">
        <v>599</v>
      </c>
      <c r="J7" s="488"/>
      <c r="K7" s="549" t="s">
        <v>599</v>
      </c>
      <c r="L7" s="488"/>
      <c r="M7" s="549" t="s">
        <v>599</v>
      </c>
      <c r="N7" s="488"/>
      <c r="O7" s="549" t="s">
        <v>599</v>
      </c>
      <c r="P7" s="460"/>
      <c r="Q7" s="506" t="s">
        <v>599</v>
      </c>
      <c r="R7" s="460"/>
      <c r="S7" s="506" t="s">
        <v>599</v>
      </c>
      <c r="T7" s="460"/>
      <c r="U7" s="506" t="s">
        <v>599</v>
      </c>
      <c r="V7" s="460"/>
      <c r="W7" s="506" t="s">
        <v>599</v>
      </c>
    </row>
    <row r="8" spans="1:23" ht="14.25">
      <c r="A8" s="545" t="s">
        <v>130</v>
      </c>
      <c r="B8" s="603" t="s">
        <v>99</v>
      </c>
      <c r="C8" s="538" t="s">
        <v>100</v>
      </c>
      <c r="D8" s="463" t="s">
        <v>573</v>
      </c>
      <c r="E8" s="463" t="s">
        <v>585</v>
      </c>
      <c r="F8" s="524" t="s">
        <v>604</v>
      </c>
      <c r="G8" s="460"/>
      <c r="H8" s="505"/>
      <c r="I8" s="460"/>
      <c r="J8" s="488"/>
      <c r="K8" s="488"/>
      <c r="L8" s="488"/>
      <c r="M8" s="489"/>
      <c r="N8" s="489"/>
      <c r="O8" s="489"/>
      <c r="P8" s="494"/>
      <c r="Q8" s="460"/>
      <c r="R8" s="460"/>
      <c r="S8" s="460"/>
      <c r="T8" s="460"/>
      <c r="U8" s="460"/>
      <c r="V8" s="460"/>
      <c r="W8" s="460"/>
    </row>
    <row r="9" spans="1:23" ht="13.5">
      <c r="A9" s="546"/>
      <c r="B9" s="604"/>
      <c r="C9" s="539"/>
      <c r="D9" s="463" t="s">
        <v>574</v>
      </c>
      <c r="E9" s="463" t="s">
        <v>586</v>
      </c>
      <c r="F9" s="524" t="s">
        <v>594</v>
      </c>
      <c r="G9" s="460"/>
      <c r="H9" s="505"/>
      <c r="I9" s="460"/>
      <c r="J9" s="488"/>
      <c r="K9" s="488"/>
      <c r="L9" s="488"/>
      <c r="M9" s="489"/>
      <c r="N9" s="489"/>
      <c r="O9" s="489"/>
      <c r="P9" s="494"/>
      <c r="Q9" s="460"/>
      <c r="R9" s="460"/>
      <c r="S9" s="460"/>
      <c r="T9" s="460"/>
      <c r="U9" s="460"/>
      <c r="V9" s="460"/>
      <c r="W9" s="460"/>
    </row>
    <row r="10" spans="1:23" ht="13.5">
      <c r="A10" s="546"/>
      <c r="B10" s="604"/>
      <c r="C10" s="540"/>
      <c r="D10" s="463" t="s">
        <v>602</v>
      </c>
      <c r="E10" s="463" t="s">
        <v>587</v>
      </c>
      <c r="F10" s="524" t="s">
        <v>595</v>
      </c>
      <c r="G10" s="460"/>
      <c r="H10" s="505"/>
      <c r="I10" s="460"/>
      <c r="J10" s="488"/>
      <c r="K10" s="488"/>
      <c r="L10" s="488"/>
      <c r="M10" s="489"/>
      <c r="N10" s="489"/>
      <c r="O10" s="489"/>
      <c r="P10" s="494"/>
      <c r="Q10" s="460"/>
      <c r="R10" s="460"/>
      <c r="S10" s="460"/>
      <c r="T10" s="460"/>
      <c r="U10" s="460"/>
      <c r="V10" s="460"/>
      <c r="W10" s="460"/>
    </row>
    <row r="11" spans="1:23" ht="13.5">
      <c r="A11" s="546"/>
      <c r="B11" s="604"/>
      <c r="C11" s="488" t="s">
        <v>101</v>
      </c>
      <c r="D11" s="463" t="s">
        <v>575</v>
      </c>
      <c r="E11" s="463" t="s">
        <v>588</v>
      </c>
      <c r="F11" s="505">
        <v>200</v>
      </c>
      <c r="G11" s="460"/>
      <c r="H11" s="505"/>
      <c r="I11" s="460"/>
      <c r="J11" s="493"/>
      <c r="K11" s="493"/>
      <c r="L11" s="488"/>
      <c r="M11" s="489"/>
      <c r="N11" s="489"/>
      <c r="O11" s="489"/>
      <c r="P11" s="494"/>
      <c r="Q11" s="460"/>
      <c r="R11" s="460"/>
      <c r="S11" s="460"/>
      <c r="T11" s="460"/>
      <c r="U11" s="460"/>
      <c r="V11" s="460"/>
      <c r="W11" s="460"/>
    </row>
    <row r="12" spans="1:23" ht="13.5">
      <c r="A12" s="546"/>
      <c r="B12" s="604"/>
      <c r="C12" s="541" t="s">
        <v>90</v>
      </c>
      <c r="D12" s="463" t="s">
        <v>576</v>
      </c>
      <c r="E12" s="463" t="s">
        <v>586</v>
      </c>
      <c r="F12" s="524" t="s">
        <v>596</v>
      </c>
      <c r="G12" s="460"/>
      <c r="H12" s="505"/>
      <c r="I12" s="460"/>
      <c r="J12" s="460"/>
      <c r="K12" s="493"/>
      <c r="L12" s="488"/>
      <c r="M12" s="489"/>
      <c r="N12" s="489"/>
      <c r="O12" s="489"/>
      <c r="P12" s="494"/>
      <c r="Q12" s="460"/>
      <c r="R12" s="460"/>
      <c r="S12" s="460"/>
      <c r="T12" s="460"/>
      <c r="U12" s="460"/>
      <c r="V12" s="460"/>
      <c r="W12" s="460"/>
    </row>
    <row r="13" spans="1:23" ht="13.5">
      <c r="A13" s="546"/>
      <c r="B13" s="604"/>
      <c r="C13" s="542"/>
      <c r="D13" s="463" t="s">
        <v>577</v>
      </c>
      <c r="E13" s="463" t="s">
        <v>589</v>
      </c>
      <c r="F13" s="524" t="s">
        <v>597</v>
      </c>
      <c r="G13" s="460"/>
      <c r="H13" s="505"/>
      <c r="I13" s="460"/>
      <c r="J13" s="460"/>
      <c r="K13" s="488"/>
      <c r="L13" s="488"/>
      <c r="M13" s="489"/>
      <c r="N13" s="489"/>
      <c r="O13" s="489"/>
      <c r="P13" s="494"/>
      <c r="Q13" s="460"/>
      <c r="R13" s="460"/>
      <c r="S13" s="460"/>
      <c r="T13" s="460"/>
      <c r="U13" s="460"/>
      <c r="V13" s="460"/>
      <c r="W13" s="460"/>
    </row>
    <row r="14" spans="1:23" ht="13.5">
      <c r="A14" s="546"/>
      <c r="B14" s="604"/>
      <c r="C14" s="508" t="s">
        <v>102</v>
      </c>
      <c r="D14" s="463" t="s">
        <v>578</v>
      </c>
      <c r="E14" s="463" t="s">
        <v>586</v>
      </c>
      <c r="F14" s="524" t="s">
        <v>594</v>
      </c>
      <c r="G14" s="460"/>
      <c r="H14" s="505"/>
      <c r="I14" s="460"/>
      <c r="J14" s="460"/>
      <c r="K14" s="493"/>
      <c r="L14" s="488"/>
      <c r="M14" s="489"/>
      <c r="N14" s="489"/>
      <c r="O14" s="489"/>
      <c r="P14" s="494"/>
      <c r="Q14" s="460"/>
      <c r="R14" s="460"/>
      <c r="S14" s="460"/>
      <c r="T14" s="460"/>
      <c r="U14" s="460"/>
      <c r="V14" s="460"/>
      <c r="W14" s="460"/>
    </row>
    <row r="15" spans="1:23" ht="13.5">
      <c r="A15" s="546"/>
      <c r="B15" s="604"/>
      <c r="C15" s="535"/>
      <c r="D15" s="463" t="s">
        <v>579</v>
      </c>
      <c r="E15" s="463" t="s">
        <v>590</v>
      </c>
      <c r="F15" s="524" t="s">
        <v>595</v>
      </c>
      <c r="G15" s="460"/>
      <c r="H15" s="505"/>
      <c r="I15" s="460"/>
      <c r="J15" s="460"/>
      <c r="K15" s="493"/>
      <c r="L15" s="488"/>
      <c r="M15" s="489"/>
      <c r="N15" s="489"/>
      <c r="O15" s="489"/>
      <c r="P15" s="494"/>
      <c r="Q15" s="460"/>
      <c r="R15" s="460"/>
      <c r="S15" s="460"/>
      <c r="T15" s="460"/>
      <c r="U15" s="460"/>
      <c r="V15" s="460"/>
      <c r="W15" s="460"/>
    </row>
    <row r="16" spans="1:23" ht="13.5">
      <c r="A16" s="546"/>
      <c r="B16" s="604"/>
      <c r="C16" s="509"/>
      <c r="D16" s="463" t="s">
        <v>580</v>
      </c>
      <c r="E16" s="463" t="s">
        <v>591</v>
      </c>
      <c r="F16" s="505">
        <v>150</v>
      </c>
      <c r="G16" s="460"/>
      <c r="H16" s="505"/>
      <c r="I16" s="460"/>
      <c r="J16" s="460"/>
      <c r="K16" s="488"/>
      <c r="L16" s="488"/>
      <c r="M16" s="489"/>
      <c r="N16" s="489"/>
      <c r="O16" s="489"/>
      <c r="P16" s="494"/>
      <c r="Q16" s="460"/>
      <c r="R16" s="460"/>
      <c r="S16" s="460"/>
      <c r="T16" s="460"/>
      <c r="U16" s="460"/>
      <c r="V16" s="460"/>
      <c r="W16" s="460"/>
    </row>
    <row r="17" spans="1:23" ht="13.5">
      <c r="A17" s="546"/>
      <c r="B17" s="604"/>
      <c r="C17" s="543" t="s">
        <v>91</v>
      </c>
      <c r="D17" s="488" t="s">
        <v>133</v>
      </c>
      <c r="E17" s="463" t="s">
        <v>592</v>
      </c>
      <c r="F17" s="524" t="s">
        <v>596</v>
      </c>
      <c r="G17" s="460"/>
      <c r="H17" s="505"/>
      <c r="I17" s="460"/>
      <c r="J17" s="460"/>
      <c r="K17" s="493"/>
      <c r="L17" s="488"/>
      <c r="M17" s="489"/>
      <c r="N17" s="489"/>
      <c r="O17" s="489"/>
      <c r="P17" s="494"/>
      <c r="Q17" s="460"/>
      <c r="R17" s="460"/>
      <c r="S17" s="460"/>
      <c r="T17" s="460"/>
      <c r="U17" s="460"/>
      <c r="V17" s="460"/>
      <c r="W17" s="460"/>
    </row>
    <row r="18" spans="1:23" ht="13.5">
      <c r="A18" s="546"/>
      <c r="B18" s="604"/>
      <c r="C18" s="537"/>
      <c r="D18" s="463" t="s">
        <v>581</v>
      </c>
      <c r="E18" s="463" t="s">
        <v>591</v>
      </c>
      <c r="F18" s="505">
        <v>100</v>
      </c>
      <c r="G18" s="460"/>
      <c r="H18" s="505"/>
      <c r="I18" s="460"/>
      <c r="J18" s="460"/>
      <c r="K18" s="493"/>
      <c r="L18" s="488"/>
      <c r="M18" s="489"/>
      <c r="N18" s="489"/>
      <c r="O18" s="489"/>
      <c r="P18" s="494"/>
      <c r="Q18" s="460"/>
      <c r="R18" s="460"/>
      <c r="S18" s="460"/>
      <c r="T18" s="460"/>
      <c r="U18" s="460"/>
      <c r="V18" s="460"/>
      <c r="W18" s="460"/>
    </row>
    <row r="19" spans="1:25" ht="13.5">
      <c r="A19" s="546"/>
      <c r="B19" s="604"/>
      <c r="C19" s="537"/>
      <c r="D19" s="463" t="s">
        <v>582</v>
      </c>
      <c r="E19" s="463" t="s">
        <v>593</v>
      </c>
      <c r="F19" s="505">
        <v>75</v>
      </c>
      <c r="G19" s="526"/>
      <c r="H19" s="524"/>
      <c r="I19" s="460"/>
      <c r="J19" s="526"/>
      <c r="K19" s="493"/>
      <c r="L19" s="525"/>
      <c r="M19" s="489"/>
      <c r="N19" s="489"/>
      <c r="O19" s="489"/>
      <c r="P19" s="526"/>
      <c r="Q19" s="460"/>
      <c r="R19" s="526"/>
      <c r="S19" s="460"/>
      <c r="T19" s="328"/>
      <c r="U19" s="328"/>
      <c r="V19" s="328"/>
      <c r="W19" s="328"/>
      <c r="Y19" s="522"/>
    </row>
    <row r="20" spans="1:23" ht="13.5">
      <c r="A20" s="546"/>
      <c r="B20" s="604"/>
      <c r="C20" s="537"/>
      <c r="D20" s="463" t="s">
        <v>583</v>
      </c>
      <c r="E20" s="463" t="s">
        <v>605</v>
      </c>
      <c r="F20" s="505">
        <v>65</v>
      </c>
      <c r="G20" s="460"/>
      <c r="H20" s="505"/>
      <c r="I20" s="460"/>
      <c r="J20" s="460"/>
      <c r="K20" s="493"/>
      <c r="L20" s="488"/>
      <c r="M20" s="489"/>
      <c r="N20" s="489"/>
      <c r="O20" s="489"/>
      <c r="P20" s="460"/>
      <c r="Q20" s="460"/>
      <c r="R20" s="460"/>
      <c r="S20" s="460"/>
      <c r="T20" s="328"/>
      <c r="U20" s="328"/>
      <c r="V20" s="328"/>
      <c r="W20" s="328"/>
    </row>
    <row r="21" spans="1:25" ht="13.5">
      <c r="A21" s="546"/>
      <c r="B21" s="604"/>
      <c r="C21" s="606" t="s">
        <v>103</v>
      </c>
      <c r="D21" s="607"/>
      <c r="E21" s="488"/>
      <c r="F21" s="505"/>
      <c r="G21" s="460"/>
      <c r="H21" s="505"/>
      <c r="I21" s="460"/>
      <c r="J21" s="460"/>
      <c r="K21" s="493"/>
      <c r="L21" s="460"/>
      <c r="M21" s="511"/>
      <c r="N21" s="511"/>
      <c r="O21" s="511"/>
      <c r="P21" s="460"/>
      <c r="Q21" s="460"/>
      <c r="R21" s="460"/>
      <c r="S21" s="460"/>
      <c r="T21" s="328"/>
      <c r="U21" s="328"/>
      <c r="V21" s="328"/>
      <c r="W21" s="328"/>
      <c r="Y21" s="522"/>
    </row>
    <row r="22" spans="1:28" ht="13.5">
      <c r="A22" s="546"/>
      <c r="B22" s="604"/>
      <c r="C22" s="619" t="s">
        <v>104</v>
      </c>
      <c r="D22" s="488" t="s">
        <v>110</v>
      </c>
      <c r="E22" s="488"/>
      <c r="F22" s="505"/>
      <c r="G22" s="460"/>
      <c r="H22" s="505"/>
      <c r="I22" s="460"/>
      <c r="J22" s="460"/>
      <c r="K22" s="493"/>
      <c r="L22" s="488"/>
      <c r="M22" s="489"/>
      <c r="N22" s="489"/>
      <c r="O22" s="489"/>
      <c r="P22" s="489"/>
      <c r="Q22" s="460"/>
      <c r="R22" s="460"/>
      <c r="S22" s="460"/>
      <c r="T22" s="489"/>
      <c r="U22" s="328"/>
      <c r="V22" s="328"/>
      <c r="W22" s="328"/>
      <c r="Y22" s="530"/>
      <c r="Z22" s="531"/>
      <c r="AA22" s="512"/>
      <c r="AB22" s="512"/>
    </row>
    <row r="23" spans="1:29" ht="13.5">
      <c r="A23" s="546"/>
      <c r="B23" s="604"/>
      <c r="C23" s="620"/>
      <c r="D23" s="488" t="s">
        <v>111</v>
      </c>
      <c r="E23" s="488"/>
      <c r="F23" s="505"/>
      <c r="G23" s="460"/>
      <c r="H23" s="505"/>
      <c r="I23" s="460"/>
      <c r="J23" s="460"/>
      <c r="K23" s="493"/>
      <c r="L23" s="488"/>
      <c r="M23" s="489"/>
      <c r="N23" s="489"/>
      <c r="O23" s="489"/>
      <c r="P23" s="489"/>
      <c r="Q23" s="460"/>
      <c r="R23" s="460"/>
      <c r="S23" s="460"/>
      <c r="T23" s="489"/>
      <c r="U23" s="328"/>
      <c r="V23" s="328"/>
      <c r="W23" s="328"/>
      <c r="Y23" s="530"/>
      <c r="Z23" s="503"/>
      <c r="AA23" s="503"/>
      <c r="AB23" s="503"/>
      <c r="AC23" s="513"/>
    </row>
    <row r="24" spans="1:29" ht="13.5">
      <c r="A24" s="546"/>
      <c r="B24" s="604"/>
      <c r="C24" s="621"/>
      <c r="D24" s="488" t="s">
        <v>112</v>
      </c>
      <c r="E24" s="488"/>
      <c r="F24" s="505"/>
      <c r="G24" s="460"/>
      <c r="H24" s="505"/>
      <c r="I24" s="460"/>
      <c r="J24" s="460"/>
      <c r="K24" s="493"/>
      <c r="L24" s="488"/>
      <c r="M24" s="489"/>
      <c r="N24" s="489"/>
      <c r="O24" s="489"/>
      <c r="P24" s="489"/>
      <c r="Q24" s="460"/>
      <c r="R24" s="460"/>
      <c r="S24" s="460"/>
      <c r="T24" s="489"/>
      <c r="U24" s="328"/>
      <c r="V24" s="328"/>
      <c r="W24" s="328"/>
      <c r="Y24" s="530"/>
      <c r="Z24" s="514"/>
      <c r="AA24" s="514"/>
      <c r="AB24" s="514"/>
      <c r="AC24" s="515"/>
    </row>
    <row r="25" spans="1:26" ht="13.5">
      <c r="A25" s="546"/>
      <c r="B25" s="604"/>
      <c r="C25" s="606" t="s">
        <v>105</v>
      </c>
      <c r="D25" s="607"/>
      <c r="E25" s="488"/>
      <c r="F25" s="505"/>
      <c r="G25" s="460"/>
      <c r="H25" s="505"/>
      <c r="I25" s="460"/>
      <c r="J25" s="488"/>
      <c r="K25" s="493"/>
      <c r="L25" s="488"/>
      <c r="M25" s="460"/>
      <c r="N25" s="460"/>
      <c r="O25" s="460"/>
      <c r="P25" s="460"/>
      <c r="Q25" s="460"/>
      <c r="R25" s="460"/>
      <c r="S25" s="460"/>
      <c r="T25" s="328"/>
      <c r="U25" s="328"/>
      <c r="V25" s="328"/>
      <c r="W25" s="328"/>
      <c r="Y25" s="532"/>
      <c r="Z25" s="503"/>
    </row>
    <row r="26" spans="1:27" ht="13.5">
      <c r="A26" s="546"/>
      <c r="B26" s="604"/>
      <c r="C26" s="606" t="s">
        <v>106</v>
      </c>
      <c r="D26" s="607"/>
      <c r="E26" s="488"/>
      <c r="F26" s="505"/>
      <c r="G26" s="460"/>
      <c r="H26" s="505"/>
      <c r="I26" s="495"/>
      <c r="J26" s="488"/>
      <c r="K26" s="493"/>
      <c r="L26" s="488"/>
      <c r="M26" s="490"/>
      <c r="N26" s="489"/>
      <c r="O26" s="495"/>
      <c r="P26" s="495"/>
      <c r="Q26" s="495"/>
      <c r="R26" s="495"/>
      <c r="S26" s="495"/>
      <c r="T26" s="495"/>
      <c r="U26" s="495"/>
      <c r="V26" s="495"/>
      <c r="W26" s="495"/>
      <c r="Y26" s="532"/>
      <c r="Z26" s="529"/>
      <c r="AA26" s="516"/>
    </row>
    <row r="27" spans="1:26" ht="13.5">
      <c r="A27" s="546"/>
      <c r="B27" s="605"/>
      <c r="C27" s="606" t="s">
        <v>107</v>
      </c>
      <c r="D27" s="607"/>
      <c r="E27" s="488"/>
      <c r="F27" s="505"/>
      <c r="G27" s="460"/>
      <c r="H27" s="505"/>
      <c r="I27" s="460"/>
      <c r="J27" s="488"/>
      <c r="K27" s="493"/>
      <c r="L27" s="488"/>
      <c r="M27" s="493"/>
      <c r="N27" s="493"/>
      <c r="O27" s="493"/>
      <c r="P27" s="460"/>
      <c r="Q27" s="493"/>
      <c r="R27" s="460"/>
      <c r="S27" s="493"/>
      <c r="T27" s="328"/>
      <c r="U27" s="493"/>
      <c r="V27" s="328"/>
      <c r="W27" s="493"/>
      <c r="Y27" s="503"/>
      <c r="Z27" s="503"/>
    </row>
    <row r="28" spans="1:26" ht="13.5">
      <c r="A28" s="546"/>
      <c r="B28" s="603" t="s">
        <v>108</v>
      </c>
      <c r="C28" s="517"/>
      <c r="D28" s="510" t="s">
        <v>109</v>
      </c>
      <c r="E28" s="488"/>
      <c r="F28" s="524" t="s">
        <v>603</v>
      </c>
      <c r="G28" s="460"/>
      <c r="H28" s="505"/>
      <c r="I28" s="460"/>
      <c r="J28" s="488"/>
      <c r="K28" s="488"/>
      <c r="L28" s="488"/>
      <c r="M28" s="489"/>
      <c r="N28" s="489"/>
      <c r="O28" s="489"/>
      <c r="P28" s="494"/>
      <c r="Q28" s="460"/>
      <c r="R28" s="460"/>
      <c r="S28" s="460"/>
      <c r="T28" s="460"/>
      <c r="U28" s="460"/>
      <c r="V28" s="460"/>
      <c r="W28" s="460"/>
      <c r="Y28" s="503"/>
      <c r="Z28" s="503"/>
    </row>
    <row r="29" spans="1:25" ht="13.5">
      <c r="A29" s="546"/>
      <c r="B29" s="604"/>
      <c r="C29" s="614" t="s">
        <v>104</v>
      </c>
      <c r="D29" s="510" t="s">
        <v>110</v>
      </c>
      <c r="E29" s="488"/>
      <c r="F29" s="505"/>
      <c r="G29" s="460"/>
      <c r="H29" s="505"/>
      <c r="I29" s="460"/>
      <c r="J29" s="488"/>
      <c r="K29" s="488"/>
      <c r="L29" s="488"/>
      <c r="M29" s="489"/>
      <c r="N29" s="489"/>
      <c r="O29" s="489"/>
      <c r="P29" s="494"/>
      <c r="Q29" s="460"/>
      <c r="R29" s="460"/>
      <c r="S29" s="460"/>
      <c r="T29" s="460"/>
      <c r="U29" s="460"/>
      <c r="V29" s="460"/>
      <c r="W29" s="460"/>
      <c r="Y29" s="503"/>
    </row>
    <row r="30" spans="1:25" ht="13.5">
      <c r="A30" s="546"/>
      <c r="B30" s="604"/>
      <c r="C30" s="615"/>
      <c r="D30" s="510" t="s">
        <v>111</v>
      </c>
      <c r="E30" s="488"/>
      <c r="F30" s="505"/>
      <c r="G30" s="460"/>
      <c r="H30" s="505"/>
      <c r="I30" s="460"/>
      <c r="J30" s="488"/>
      <c r="K30" s="488"/>
      <c r="L30" s="488"/>
      <c r="M30" s="489"/>
      <c r="N30" s="489"/>
      <c r="O30" s="489"/>
      <c r="P30" s="494"/>
      <c r="Q30" s="460"/>
      <c r="R30" s="460"/>
      <c r="S30" s="460"/>
      <c r="T30" s="460"/>
      <c r="U30" s="460"/>
      <c r="V30" s="460"/>
      <c r="W30" s="460"/>
      <c r="Y30" s="522"/>
    </row>
    <row r="31" spans="1:26" ht="13.5">
      <c r="A31" s="546"/>
      <c r="B31" s="604"/>
      <c r="C31" s="616"/>
      <c r="D31" s="510" t="s">
        <v>112</v>
      </c>
      <c r="E31" s="488"/>
      <c r="F31" s="505"/>
      <c r="G31" s="460"/>
      <c r="H31" s="505"/>
      <c r="I31" s="460"/>
      <c r="J31" s="488"/>
      <c r="K31" s="488"/>
      <c r="L31" s="488"/>
      <c r="M31" s="489"/>
      <c r="N31" s="489"/>
      <c r="O31" s="489"/>
      <c r="P31" s="494"/>
      <c r="Q31" s="460"/>
      <c r="R31" s="460"/>
      <c r="S31" s="460"/>
      <c r="T31" s="460"/>
      <c r="U31" s="460"/>
      <c r="V31" s="460"/>
      <c r="W31" s="460"/>
      <c r="Y31" s="503"/>
      <c r="Z31" s="533"/>
    </row>
    <row r="32" spans="1:25" ht="13.5">
      <c r="A32" s="546"/>
      <c r="B32" s="604"/>
      <c r="C32" s="606" t="s">
        <v>105</v>
      </c>
      <c r="D32" s="607"/>
      <c r="E32" s="488"/>
      <c r="F32" s="505"/>
      <c r="G32" s="460"/>
      <c r="H32" s="505"/>
      <c r="I32" s="460"/>
      <c r="J32" s="488"/>
      <c r="K32" s="488"/>
      <c r="L32" s="488"/>
      <c r="M32" s="489"/>
      <c r="N32" s="489"/>
      <c r="O32" s="489"/>
      <c r="P32" s="494"/>
      <c r="Q32" s="460"/>
      <c r="R32" s="460"/>
      <c r="S32" s="460"/>
      <c r="T32" s="460"/>
      <c r="U32" s="460"/>
      <c r="V32" s="460"/>
      <c r="W32" s="460"/>
      <c r="Y32" s="503"/>
    </row>
    <row r="33" spans="1:23" ht="13.5">
      <c r="A33" s="546"/>
      <c r="B33" s="604"/>
      <c r="C33" s="606" t="s">
        <v>106</v>
      </c>
      <c r="D33" s="607"/>
      <c r="E33" s="488"/>
      <c r="F33" s="505"/>
      <c r="G33" s="460"/>
      <c r="H33" s="505"/>
      <c r="I33" s="460"/>
      <c r="J33" s="488"/>
      <c r="K33" s="488"/>
      <c r="L33" s="488"/>
      <c r="M33" s="489"/>
      <c r="N33" s="489"/>
      <c r="O33" s="489"/>
      <c r="P33" s="494"/>
      <c r="Q33" s="460"/>
      <c r="R33" s="460"/>
      <c r="S33" s="460"/>
      <c r="T33" s="460"/>
      <c r="U33" s="460"/>
      <c r="V33" s="460"/>
      <c r="W33" s="460"/>
    </row>
    <row r="34" spans="1:23" ht="13.5">
      <c r="A34" s="546"/>
      <c r="B34" s="605"/>
      <c r="C34" s="606" t="s">
        <v>113</v>
      </c>
      <c r="D34" s="607"/>
      <c r="E34" s="488"/>
      <c r="F34" s="505"/>
      <c r="G34" s="460"/>
      <c r="H34" s="505"/>
      <c r="I34" s="460"/>
      <c r="J34" s="488"/>
      <c r="K34" s="488"/>
      <c r="L34" s="488"/>
      <c r="M34" s="489"/>
      <c r="N34" s="489"/>
      <c r="O34" s="489"/>
      <c r="P34" s="494"/>
      <c r="Q34" s="460"/>
      <c r="R34" s="460"/>
      <c r="S34" s="460"/>
      <c r="T34" s="460"/>
      <c r="U34" s="460"/>
      <c r="V34" s="460"/>
      <c r="W34" s="460"/>
    </row>
    <row r="35" spans="1:25" ht="13.5">
      <c r="A35" s="546"/>
      <c r="B35" s="603" t="s">
        <v>114</v>
      </c>
      <c r="C35" s="606" t="s">
        <v>114</v>
      </c>
      <c r="D35" s="607"/>
      <c r="E35" s="488"/>
      <c r="F35" s="505"/>
      <c r="G35" s="460"/>
      <c r="H35" s="505"/>
      <c r="I35" s="460"/>
      <c r="J35" s="488"/>
      <c r="K35" s="488"/>
      <c r="L35" s="488"/>
      <c r="M35" s="489"/>
      <c r="N35" s="489"/>
      <c r="O35" s="489"/>
      <c r="P35" s="494"/>
      <c r="Q35" s="460"/>
      <c r="R35" s="460"/>
      <c r="S35" s="460"/>
      <c r="T35" s="460"/>
      <c r="U35" s="460"/>
      <c r="V35" s="460"/>
      <c r="W35" s="460"/>
      <c r="Y35" s="503"/>
    </row>
    <row r="36" spans="1:23" ht="13.5">
      <c r="A36" s="546"/>
      <c r="B36" s="604"/>
      <c r="C36" s="606" t="s">
        <v>106</v>
      </c>
      <c r="D36" s="607"/>
      <c r="E36" s="488"/>
      <c r="F36" s="505"/>
      <c r="G36" s="460"/>
      <c r="H36" s="505"/>
      <c r="I36" s="460"/>
      <c r="J36" s="488"/>
      <c r="K36" s="488"/>
      <c r="L36" s="488"/>
      <c r="M36" s="489"/>
      <c r="N36" s="489"/>
      <c r="O36" s="489"/>
      <c r="P36" s="494"/>
      <c r="Q36" s="460"/>
      <c r="R36" s="460"/>
      <c r="S36" s="460"/>
      <c r="T36" s="460"/>
      <c r="U36" s="460"/>
      <c r="V36" s="460"/>
      <c r="W36" s="460"/>
    </row>
    <row r="37" spans="1:26" ht="13.5">
      <c r="A37" s="546"/>
      <c r="B37" s="605"/>
      <c r="C37" s="606" t="s">
        <v>115</v>
      </c>
      <c r="D37" s="607"/>
      <c r="E37" s="488"/>
      <c r="F37" s="505"/>
      <c r="G37" s="460"/>
      <c r="H37" s="505"/>
      <c r="I37" s="460"/>
      <c r="J37" s="488"/>
      <c r="K37" s="488"/>
      <c r="L37" s="488"/>
      <c r="M37" s="489"/>
      <c r="N37" s="489"/>
      <c r="O37" s="489"/>
      <c r="P37" s="494"/>
      <c r="Q37" s="460"/>
      <c r="R37" s="460"/>
      <c r="S37" s="460"/>
      <c r="T37" s="460"/>
      <c r="U37" s="460"/>
      <c r="V37" s="460"/>
      <c r="W37" s="460"/>
      <c r="Y37" s="522"/>
      <c r="Z37" s="503"/>
    </row>
    <row r="38" spans="1:26" ht="13.5">
      <c r="A38" s="546"/>
      <c r="B38" s="603" t="s">
        <v>84</v>
      </c>
      <c r="C38" s="606" t="s">
        <v>116</v>
      </c>
      <c r="D38" s="607"/>
      <c r="E38" s="488"/>
      <c r="F38" s="524" t="s">
        <v>598</v>
      </c>
      <c r="G38" s="460"/>
      <c r="H38" s="505"/>
      <c r="I38" s="460"/>
      <c r="J38" s="488"/>
      <c r="K38" s="488"/>
      <c r="L38" s="488"/>
      <c r="M38" s="489"/>
      <c r="N38" s="489"/>
      <c r="O38" s="489"/>
      <c r="P38" s="494"/>
      <c r="Q38" s="460"/>
      <c r="R38" s="460"/>
      <c r="S38" s="460"/>
      <c r="T38" s="460"/>
      <c r="U38" s="460"/>
      <c r="V38" s="460"/>
      <c r="W38" s="460"/>
      <c r="Z38" s="534"/>
    </row>
    <row r="39" spans="1:26" ht="13.5">
      <c r="A39" s="546"/>
      <c r="B39" s="604"/>
      <c r="C39" s="606" t="s">
        <v>117</v>
      </c>
      <c r="D39" s="607"/>
      <c r="E39" s="488"/>
      <c r="F39" s="505"/>
      <c r="G39" s="460"/>
      <c r="H39" s="505"/>
      <c r="I39" s="460"/>
      <c r="J39" s="488"/>
      <c r="K39" s="488"/>
      <c r="L39" s="488"/>
      <c r="M39" s="489"/>
      <c r="N39" s="489"/>
      <c r="O39" s="489"/>
      <c r="P39" s="494"/>
      <c r="Q39" s="460"/>
      <c r="R39" s="460"/>
      <c r="S39" s="460"/>
      <c r="T39" s="460"/>
      <c r="U39" s="460"/>
      <c r="V39" s="460"/>
      <c r="W39" s="460"/>
      <c r="Y39" s="503"/>
      <c r="Z39" s="533"/>
    </row>
    <row r="40" spans="1:25" ht="13.5">
      <c r="A40" s="546"/>
      <c r="B40" s="604"/>
      <c r="C40" s="606" t="s">
        <v>106</v>
      </c>
      <c r="D40" s="607"/>
      <c r="E40" s="488"/>
      <c r="F40" s="505"/>
      <c r="G40" s="460"/>
      <c r="H40" s="505"/>
      <c r="I40" s="460"/>
      <c r="J40" s="488"/>
      <c r="K40" s="488"/>
      <c r="L40" s="488"/>
      <c r="M40" s="489"/>
      <c r="N40" s="489"/>
      <c r="O40" s="489"/>
      <c r="P40" s="494"/>
      <c r="Q40" s="460"/>
      <c r="R40" s="460"/>
      <c r="S40" s="460"/>
      <c r="T40" s="460"/>
      <c r="U40" s="460"/>
      <c r="V40" s="460"/>
      <c r="W40" s="460"/>
      <c r="Y40" s="503"/>
    </row>
    <row r="41" spans="1:25" ht="13.5">
      <c r="A41" s="546"/>
      <c r="B41" s="605"/>
      <c r="C41" s="606" t="s">
        <v>118</v>
      </c>
      <c r="D41" s="607"/>
      <c r="E41" s="488"/>
      <c r="F41" s="505"/>
      <c r="G41" s="460"/>
      <c r="H41" s="505"/>
      <c r="I41" s="460"/>
      <c r="J41" s="488"/>
      <c r="K41" s="488"/>
      <c r="L41" s="488"/>
      <c r="M41" s="489"/>
      <c r="N41" s="489"/>
      <c r="O41" s="489"/>
      <c r="P41" s="494"/>
      <c r="Q41" s="460"/>
      <c r="R41" s="460"/>
      <c r="S41" s="460"/>
      <c r="T41" s="460"/>
      <c r="U41" s="460"/>
      <c r="V41" s="460"/>
      <c r="W41" s="460"/>
      <c r="Y41" s="503"/>
    </row>
    <row r="42" spans="1:25" ht="13.5">
      <c r="A42" s="546"/>
      <c r="B42" s="603" t="s">
        <v>85</v>
      </c>
      <c r="C42" s="536"/>
      <c r="D42" s="544" t="s">
        <v>584</v>
      </c>
      <c r="E42" s="488"/>
      <c r="F42" s="505"/>
      <c r="G42" s="460"/>
      <c r="H42" s="505"/>
      <c r="I42" s="460"/>
      <c r="J42" s="488"/>
      <c r="K42" s="488"/>
      <c r="L42" s="488"/>
      <c r="M42" s="489"/>
      <c r="N42" s="489"/>
      <c r="O42" s="489"/>
      <c r="P42" s="494"/>
      <c r="Q42" s="460"/>
      <c r="R42" s="460"/>
      <c r="S42" s="460"/>
      <c r="T42" s="460"/>
      <c r="U42" s="460"/>
      <c r="V42" s="460"/>
      <c r="W42" s="460"/>
      <c r="Y42" s="503"/>
    </row>
    <row r="43" spans="1:23" ht="13.5">
      <c r="A43" s="546"/>
      <c r="B43" s="622"/>
      <c r="C43" s="606" t="s">
        <v>106</v>
      </c>
      <c r="D43" s="607"/>
      <c r="E43" s="488"/>
      <c r="F43" s="505"/>
      <c r="G43" s="460"/>
      <c r="H43" s="505"/>
      <c r="I43" s="460"/>
      <c r="J43" s="460"/>
      <c r="K43" s="493"/>
      <c r="L43" s="488"/>
      <c r="M43" s="495"/>
      <c r="N43" s="489"/>
      <c r="O43" s="489"/>
      <c r="P43" s="519"/>
      <c r="Q43" s="495"/>
      <c r="R43" s="495"/>
      <c r="S43" s="495"/>
      <c r="T43" s="495"/>
      <c r="U43" s="495"/>
      <c r="V43" s="495"/>
      <c r="W43" s="495"/>
    </row>
    <row r="44" spans="1:25" ht="13.5">
      <c r="A44" s="546"/>
      <c r="B44" s="623"/>
      <c r="C44" s="606" t="s">
        <v>119</v>
      </c>
      <c r="D44" s="607"/>
      <c r="E44" s="488"/>
      <c r="F44" s="505"/>
      <c r="G44" s="460"/>
      <c r="H44" s="505"/>
      <c r="I44" s="460"/>
      <c r="J44" s="488"/>
      <c r="K44" s="493"/>
      <c r="L44" s="488"/>
      <c r="M44" s="460"/>
      <c r="N44" s="489"/>
      <c r="O44" s="489"/>
      <c r="P44" s="518"/>
      <c r="Q44" s="328"/>
      <c r="R44" s="460"/>
      <c r="S44" s="460"/>
      <c r="T44" s="460"/>
      <c r="U44" s="460"/>
      <c r="V44" s="460"/>
      <c r="W44" s="460"/>
      <c r="Y44" s="503"/>
    </row>
    <row r="45" spans="1:23" ht="13.5">
      <c r="A45" s="546"/>
      <c r="B45" s="603" t="s">
        <v>120</v>
      </c>
      <c r="C45" s="517"/>
      <c r="D45" s="510" t="s">
        <v>120</v>
      </c>
      <c r="E45" s="488"/>
      <c r="F45" s="505"/>
      <c r="G45" s="460"/>
      <c r="H45" s="505"/>
      <c r="I45" s="460"/>
      <c r="J45" s="488"/>
      <c r="K45" s="488"/>
      <c r="L45" s="488"/>
      <c r="M45" s="489"/>
      <c r="N45" s="489"/>
      <c r="O45" s="489"/>
      <c r="P45" s="494"/>
      <c r="Q45" s="460"/>
      <c r="R45" s="460"/>
      <c r="S45" s="460"/>
      <c r="T45" s="460"/>
      <c r="U45" s="460"/>
      <c r="V45" s="460"/>
      <c r="W45" s="460"/>
    </row>
    <row r="46" spans="1:23" ht="13.5">
      <c r="A46" s="546"/>
      <c r="B46" s="604"/>
      <c r="C46" s="606" t="s">
        <v>106</v>
      </c>
      <c r="D46" s="607"/>
      <c r="E46" s="488"/>
      <c r="F46" s="505"/>
      <c r="G46" s="460"/>
      <c r="H46" s="505"/>
      <c r="I46" s="460"/>
      <c r="J46" s="488"/>
      <c r="K46" s="488"/>
      <c r="L46" s="488"/>
      <c r="M46" s="489"/>
      <c r="N46" s="489"/>
      <c r="O46" s="489"/>
      <c r="P46" s="494"/>
      <c r="Q46" s="460"/>
      <c r="R46" s="460"/>
      <c r="S46" s="460"/>
      <c r="T46" s="460"/>
      <c r="U46" s="460"/>
      <c r="V46" s="460"/>
      <c r="W46" s="460"/>
    </row>
    <row r="47" spans="1:25" ht="13.5">
      <c r="A47" s="546"/>
      <c r="B47" s="605"/>
      <c r="C47" s="606" t="s">
        <v>121</v>
      </c>
      <c r="D47" s="607"/>
      <c r="E47" s="488"/>
      <c r="F47" s="505"/>
      <c r="G47" s="460"/>
      <c r="H47" s="505"/>
      <c r="I47" s="460"/>
      <c r="J47" s="488"/>
      <c r="K47" s="488"/>
      <c r="L47" s="488"/>
      <c r="M47" s="489"/>
      <c r="N47" s="489"/>
      <c r="O47" s="489"/>
      <c r="P47" s="494"/>
      <c r="Q47" s="460"/>
      <c r="R47" s="460"/>
      <c r="S47" s="460"/>
      <c r="T47" s="460"/>
      <c r="U47" s="460"/>
      <c r="V47" s="460"/>
      <c r="W47" s="460"/>
      <c r="Y47" s="522"/>
    </row>
    <row r="48" spans="1:25" ht="13.5">
      <c r="A48" s="546"/>
      <c r="B48" s="603" t="s">
        <v>122</v>
      </c>
      <c r="C48" s="517"/>
      <c r="D48" s="510" t="s">
        <v>122</v>
      </c>
      <c r="E48" s="488"/>
      <c r="F48" s="505"/>
      <c r="G48" s="460"/>
      <c r="H48" s="505"/>
      <c r="I48" s="460"/>
      <c r="J48" s="488"/>
      <c r="K48" s="488"/>
      <c r="L48" s="488"/>
      <c r="M48" s="489"/>
      <c r="N48" s="489"/>
      <c r="O48" s="489"/>
      <c r="P48" s="494"/>
      <c r="Q48" s="460"/>
      <c r="R48" s="460"/>
      <c r="S48" s="460"/>
      <c r="T48" s="460"/>
      <c r="U48" s="460"/>
      <c r="V48" s="460"/>
      <c r="W48" s="460"/>
      <c r="Y48" s="503"/>
    </row>
    <row r="49" spans="1:23" ht="13.5">
      <c r="A49" s="546"/>
      <c r="B49" s="604"/>
      <c r="C49" s="606" t="s">
        <v>106</v>
      </c>
      <c r="D49" s="607"/>
      <c r="E49" s="488"/>
      <c r="F49" s="505"/>
      <c r="G49" s="460"/>
      <c r="H49" s="505"/>
      <c r="I49" s="460"/>
      <c r="J49" s="488"/>
      <c r="K49" s="488"/>
      <c r="L49" s="488"/>
      <c r="M49" s="489"/>
      <c r="N49" s="489"/>
      <c r="O49" s="489"/>
      <c r="P49" s="494"/>
      <c r="Q49" s="460"/>
      <c r="R49" s="460"/>
      <c r="S49" s="460"/>
      <c r="T49" s="460"/>
      <c r="U49" s="460"/>
      <c r="V49" s="460"/>
      <c r="W49" s="460"/>
    </row>
    <row r="50" spans="1:25" ht="13.5">
      <c r="A50" s="547"/>
      <c r="B50" s="605"/>
      <c r="C50" s="606" t="s">
        <v>123</v>
      </c>
      <c r="D50" s="607"/>
      <c r="E50" s="488"/>
      <c r="F50" s="505"/>
      <c r="G50" s="460"/>
      <c r="H50" s="505"/>
      <c r="I50" s="460"/>
      <c r="J50" s="488"/>
      <c r="K50" s="488"/>
      <c r="L50" s="488"/>
      <c r="M50" s="489"/>
      <c r="N50" s="489"/>
      <c r="O50" s="489"/>
      <c r="P50" s="494"/>
      <c r="Q50" s="460"/>
      <c r="R50" s="460"/>
      <c r="S50" s="460"/>
      <c r="T50" s="460"/>
      <c r="U50" s="460"/>
      <c r="V50" s="460"/>
      <c r="W50" s="460"/>
      <c r="Y50" s="503"/>
    </row>
    <row r="51" spans="1:23" ht="13.5">
      <c r="A51" s="603" t="s">
        <v>86</v>
      </c>
      <c r="B51" s="603"/>
      <c r="C51" s="517"/>
      <c r="D51" s="510" t="s">
        <v>129</v>
      </c>
      <c r="E51" s="488"/>
      <c r="F51" s="505"/>
      <c r="G51" s="460"/>
      <c r="H51" s="505"/>
      <c r="I51" s="460"/>
      <c r="J51" s="460"/>
      <c r="K51" s="493"/>
      <c r="L51" s="494"/>
      <c r="M51" s="460"/>
      <c r="N51" s="489"/>
      <c r="O51" s="489"/>
      <c r="P51" s="494"/>
      <c r="Q51" s="460"/>
      <c r="R51" s="460"/>
      <c r="S51" s="460"/>
      <c r="T51" s="328"/>
      <c r="U51" s="328"/>
      <c r="V51" s="328"/>
      <c r="W51" s="328"/>
    </row>
    <row r="52" spans="1:23" ht="13.5">
      <c r="A52" s="604"/>
      <c r="B52" s="604"/>
      <c r="C52" s="606" t="s">
        <v>106</v>
      </c>
      <c r="D52" s="607"/>
      <c r="E52" s="488"/>
      <c r="F52" s="505"/>
      <c r="G52" s="460"/>
      <c r="H52" s="505"/>
      <c r="I52" s="495"/>
      <c r="J52" s="488"/>
      <c r="K52" s="496"/>
      <c r="L52" s="494"/>
      <c r="M52" s="495"/>
      <c r="N52" s="489"/>
      <c r="O52" s="489"/>
      <c r="P52" s="494"/>
      <c r="Q52" s="495"/>
      <c r="R52" s="460"/>
      <c r="S52" s="460"/>
      <c r="T52" s="495"/>
      <c r="U52" s="495"/>
      <c r="V52" s="495"/>
      <c r="W52" s="495"/>
    </row>
    <row r="53" spans="1:26" ht="13.5">
      <c r="A53" s="605"/>
      <c r="B53" s="605"/>
      <c r="C53" s="606" t="s">
        <v>137</v>
      </c>
      <c r="D53" s="607"/>
      <c r="E53" s="488"/>
      <c r="F53" s="505"/>
      <c r="G53" s="460"/>
      <c r="H53" s="505"/>
      <c r="I53" s="460"/>
      <c r="J53" s="488"/>
      <c r="K53" s="493"/>
      <c r="L53" s="488"/>
      <c r="M53" s="460"/>
      <c r="N53" s="489"/>
      <c r="O53" s="489"/>
      <c r="P53" s="494"/>
      <c r="Q53" s="460"/>
      <c r="R53" s="460"/>
      <c r="S53" s="460"/>
      <c r="T53" s="328"/>
      <c r="U53" s="328"/>
      <c r="V53" s="328"/>
      <c r="W53" s="328"/>
      <c r="Z53" s="503"/>
    </row>
    <row r="54" spans="1:26" ht="13.5">
      <c r="A54" s="608" t="s">
        <v>124</v>
      </c>
      <c r="B54" s="609"/>
      <c r="C54" s="609"/>
      <c r="D54" s="610"/>
      <c r="E54" s="491"/>
      <c r="F54" s="507"/>
      <c r="G54" s="497"/>
      <c r="H54" s="507"/>
      <c r="I54" s="497"/>
      <c r="J54" s="491"/>
      <c r="K54" s="498"/>
      <c r="L54" s="491"/>
      <c r="M54" s="497"/>
      <c r="N54" s="491"/>
      <c r="O54" s="497"/>
      <c r="P54" s="499"/>
      <c r="Q54" s="497"/>
      <c r="R54" s="497"/>
      <c r="S54" s="497"/>
      <c r="T54" s="520"/>
      <c r="U54" s="520"/>
      <c r="V54" s="520"/>
      <c r="W54" s="520"/>
      <c r="Z54" s="503"/>
    </row>
    <row r="55" spans="1:23" ht="13.5">
      <c r="A55" s="611"/>
      <c r="B55" s="612"/>
      <c r="C55" s="612"/>
      <c r="D55" s="613"/>
      <c r="E55" s="492"/>
      <c r="F55" s="548"/>
      <c r="G55" s="492"/>
      <c r="H55" s="492"/>
      <c r="I55" s="500"/>
      <c r="J55" s="492"/>
      <c r="K55" s="500"/>
      <c r="L55" s="492"/>
      <c r="M55" s="500"/>
      <c r="N55" s="492"/>
      <c r="O55" s="500"/>
      <c r="P55" s="501"/>
      <c r="Q55" s="500"/>
      <c r="R55" s="492"/>
      <c r="S55" s="500"/>
      <c r="T55" s="492"/>
      <c r="U55" s="500"/>
      <c r="V55" s="492"/>
      <c r="W55" s="500"/>
    </row>
    <row r="56" spans="1:16" ht="13.5">
      <c r="A56" s="521"/>
      <c r="M56" s="522"/>
      <c r="N56" s="522"/>
      <c r="O56" s="522"/>
      <c r="P56" s="522"/>
    </row>
    <row r="57" spans="9:19" ht="13.5">
      <c r="I57" s="503"/>
      <c r="M57" s="522"/>
      <c r="N57" s="522"/>
      <c r="O57" s="522"/>
      <c r="P57" s="522"/>
      <c r="Q57" s="527"/>
      <c r="S57" s="528"/>
    </row>
    <row r="58" spans="13:16" ht="13.5">
      <c r="M58" s="522"/>
      <c r="N58" s="522"/>
      <c r="O58" s="522"/>
      <c r="P58" s="522"/>
    </row>
    <row r="59" spans="13:16" ht="13.5" hidden="1">
      <c r="M59" s="522"/>
      <c r="N59" s="522"/>
      <c r="O59" s="522"/>
      <c r="P59" s="522"/>
    </row>
    <row r="60" spans="8:23" ht="13.5" hidden="1">
      <c r="H60" s="504"/>
      <c r="I60" s="503"/>
      <c r="K60" s="523"/>
      <c r="M60" s="523"/>
      <c r="N60" s="522"/>
      <c r="O60" s="523"/>
      <c r="P60" s="522"/>
      <c r="Q60" s="523"/>
      <c r="S60" s="523"/>
      <c r="U60" s="523"/>
      <c r="W60" s="523"/>
    </row>
    <row r="61" spans="8:23" ht="13.5" hidden="1">
      <c r="H61" s="504"/>
      <c r="I61" s="523"/>
      <c r="K61" s="523"/>
      <c r="M61" s="523"/>
      <c r="N61" s="522"/>
      <c r="O61" s="523"/>
      <c r="P61" s="522"/>
      <c r="Q61" s="523"/>
      <c r="S61" s="523"/>
      <c r="U61" s="523"/>
      <c r="W61" s="523"/>
    </row>
    <row r="62" spans="8:23" ht="13.5" hidden="1">
      <c r="H62" s="504"/>
      <c r="I62" s="523"/>
      <c r="K62" s="523"/>
      <c r="M62" s="523"/>
      <c r="N62" s="522"/>
      <c r="O62" s="523"/>
      <c r="P62" s="522"/>
      <c r="Q62" s="523"/>
      <c r="S62" s="523"/>
      <c r="U62" s="523"/>
      <c r="W62" s="523"/>
    </row>
    <row r="63" spans="14:16" ht="13.5" hidden="1">
      <c r="N63" s="522"/>
      <c r="O63" s="522"/>
      <c r="P63" s="522"/>
    </row>
    <row r="64" spans="14:16" ht="13.5" hidden="1">
      <c r="N64" s="522"/>
      <c r="O64" s="522"/>
      <c r="P64" s="522"/>
    </row>
    <row r="65" spans="14:16" ht="13.5" hidden="1">
      <c r="N65" s="522"/>
      <c r="O65" s="522"/>
      <c r="P65" s="522"/>
    </row>
    <row r="66" spans="14:16" ht="13.5" hidden="1">
      <c r="N66" s="522"/>
      <c r="O66" s="522"/>
      <c r="P66" s="522"/>
    </row>
    <row r="67" spans="14:16" ht="13.5" hidden="1">
      <c r="N67" s="522"/>
      <c r="O67" s="522"/>
      <c r="P67" s="522"/>
    </row>
    <row r="68" spans="14:16" ht="13.5" hidden="1">
      <c r="N68" s="522"/>
      <c r="O68" s="522"/>
      <c r="P68" s="522"/>
    </row>
    <row r="69" spans="14:16" ht="13.5" hidden="1">
      <c r="N69" s="522"/>
      <c r="O69" s="522"/>
      <c r="P69" s="522"/>
    </row>
    <row r="70" spans="14:16" ht="13.5" hidden="1">
      <c r="N70" s="522"/>
      <c r="O70" s="522"/>
      <c r="P70" s="522"/>
    </row>
    <row r="71" spans="14:16" ht="13.5" hidden="1">
      <c r="N71" s="522"/>
      <c r="O71" s="522"/>
      <c r="P71" s="522"/>
    </row>
    <row r="72" spans="14:16" ht="13.5" hidden="1">
      <c r="N72" s="522"/>
      <c r="O72" s="522"/>
      <c r="P72" s="522"/>
    </row>
    <row r="73" spans="14:16" ht="13.5" hidden="1">
      <c r="N73" s="522"/>
      <c r="O73" s="522"/>
      <c r="P73" s="522"/>
    </row>
    <row r="74" spans="14:16" ht="13.5" hidden="1">
      <c r="N74" s="522"/>
      <c r="O74" s="522"/>
      <c r="P74" s="522"/>
    </row>
    <row r="75" spans="14:16" ht="13.5" hidden="1">
      <c r="N75" s="522"/>
      <c r="O75" s="522"/>
      <c r="P75" s="522"/>
    </row>
    <row r="76" spans="14:16" ht="13.5" hidden="1">
      <c r="N76" s="522"/>
      <c r="O76" s="522"/>
      <c r="P76" s="522"/>
    </row>
    <row r="77" spans="14:16" ht="13.5" hidden="1">
      <c r="N77" s="522"/>
      <c r="O77" s="522"/>
      <c r="P77" s="522"/>
    </row>
    <row r="78" spans="14:16" ht="13.5" hidden="1">
      <c r="N78" s="522"/>
      <c r="O78" s="522"/>
      <c r="P78" s="522"/>
    </row>
    <row r="79" spans="14:16" ht="13.5" hidden="1">
      <c r="N79" s="522"/>
      <c r="O79" s="522"/>
      <c r="P79" s="522"/>
    </row>
    <row r="80" spans="14:16" ht="13.5" hidden="1">
      <c r="N80" s="522"/>
      <c r="O80" s="522"/>
      <c r="P80" s="522"/>
    </row>
    <row r="81" spans="14:16" ht="13.5" hidden="1">
      <c r="N81" s="522"/>
      <c r="O81" s="522"/>
      <c r="P81" s="522"/>
    </row>
    <row r="82" spans="14:16" ht="13.5" hidden="1">
      <c r="N82" s="522"/>
      <c r="O82" s="522"/>
      <c r="P82" s="522"/>
    </row>
    <row r="83" spans="14:16" ht="13.5" hidden="1">
      <c r="N83" s="522"/>
      <c r="O83" s="522"/>
      <c r="P83" s="522"/>
    </row>
    <row r="84" spans="14:16" ht="13.5" hidden="1">
      <c r="N84" s="522"/>
      <c r="O84" s="522"/>
      <c r="P84" s="522"/>
    </row>
    <row r="85" spans="14:16" ht="13.5" hidden="1">
      <c r="N85" s="522"/>
      <c r="O85" s="522"/>
      <c r="P85" s="522"/>
    </row>
    <row r="86" spans="14:16" ht="13.5" hidden="1">
      <c r="N86" s="522"/>
      <c r="O86" s="522"/>
      <c r="P86" s="522"/>
    </row>
    <row r="87" spans="14:16" ht="13.5" hidden="1">
      <c r="N87" s="522"/>
      <c r="O87" s="522"/>
      <c r="P87" s="522"/>
    </row>
    <row r="88" spans="14:16" ht="13.5" hidden="1">
      <c r="N88" s="522"/>
      <c r="O88" s="522"/>
      <c r="P88" s="522"/>
    </row>
    <row r="89" spans="14:16" ht="13.5" hidden="1">
      <c r="N89" s="522"/>
      <c r="O89" s="522"/>
      <c r="P89" s="522"/>
    </row>
    <row r="90" spans="14:16" ht="13.5" hidden="1">
      <c r="N90" s="522"/>
      <c r="O90" s="522"/>
      <c r="P90" s="522"/>
    </row>
    <row r="91" spans="14:16" ht="13.5" hidden="1">
      <c r="N91" s="522"/>
      <c r="O91" s="522"/>
      <c r="P91" s="522"/>
    </row>
    <row r="92" spans="14:16" ht="13.5" hidden="1">
      <c r="N92" s="522"/>
      <c r="O92" s="522"/>
      <c r="P92" s="522"/>
    </row>
    <row r="93" spans="14:16" ht="13.5" hidden="1">
      <c r="N93" s="522"/>
      <c r="O93" s="522"/>
      <c r="P93" s="522"/>
    </row>
    <row r="94" spans="14:16" ht="13.5" hidden="1">
      <c r="N94" s="522"/>
      <c r="O94" s="522"/>
      <c r="P94" s="522"/>
    </row>
    <row r="95" spans="14:16" ht="13.5" hidden="1">
      <c r="N95" s="522"/>
      <c r="O95" s="522"/>
      <c r="P95" s="522"/>
    </row>
    <row r="96" spans="14:16" ht="13.5">
      <c r="N96" s="522"/>
      <c r="O96" s="522"/>
      <c r="P96" s="522"/>
    </row>
    <row r="97" spans="14:19" ht="13.5">
      <c r="N97" s="522"/>
      <c r="O97" s="522"/>
      <c r="P97" s="522"/>
      <c r="Q97" s="523"/>
      <c r="S97" s="503"/>
    </row>
    <row r="98" spans="9:17" ht="13.5">
      <c r="I98" s="523"/>
      <c r="N98" s="522"/>
      <c r="O98" s="522"/>
      <c r="P98" s="522"/>
      <c r="Q98" s="523"/>
    </row>
    <row r="99" spans="14:19" ht="13.5">
      <c r="N99" s="522"/>
      <c r="O99" s="522"/>
      <c r="P99" s="522"/>
      <c r="S99" s="503"/>
    </row>
    <row r="100" spans="14:16" ht="13.5">
      <c r="N100" s="522"/>
      <c r="O100" s="522"/>
      <c r="P100" s="522"/>
    </row>
    <row r="101" spans="14:17" ht="13.5">
      <c r="N101" s="522"/>
      <c r="O101" s="522"/>
      <c r="P101" s="522"/>
      <c r="Q101" s="523"/>
    </row>
    <row r="102" spans="14:17" ht="13.5">
      <c r="N102" s="522"/>
      <c r="O102" s="522"/>
      <c r="P102" s="522"/>
      <c r="Q102" s="523"/>
    </row>
    <row r="103" spans="14:17" ht="13.5">
      <c r="N103" s="522"/>
      <c r="O103" s="522"/>
      <c r="P103" s="522"/>
      <c r="Q103" s="523"/>
    </row>
    <row r="104" spans="14:17" ht="13.5">
      <c r="N104" s="522"/>
      <c r="O104" s="522"/>
      <c r="P104" s="522"/>
      <c r="Q104" s="523"/>
    </row>
    <row r="105" spans="14:16" ht="13.5">
      <c r="N105" s="522"/>
      <c r="O105" s="522"/>
      <c r="P105" s="522"/>
    </row>
    <row r="106" spans="14:16" ht="13.5">
      <c r="N106" s="522"/>
      <c r="O106" s="522"/>
      <c r="P106" s="522"/>
    </row>
    <row r="107" spans="14:16" ht="13.5">
      <c r="N107" s="522"/>
      <c r="O107" s="522"/>
      <c r="P107" s="522"/>
    </row>
    <row r="108" spans="14:16" ht="13.5">
      <c r="N108" s="522"/>
      <c r="O108" s="522"/>
      <c r="P108" s="522"/>
    </row>
    <row r="109" spans="14:16" ht="13.5">
      <c r="N109" s="522"/>
      <c r="O109" s="522"/>
      <c r="P109" s="522"/>
    </row>
    <row r="110" spans="14:16" ht="13.5">
      <c r="N110" s="522"/>
      <c r="O110" s="522"/>
      <c r="P110" s="522"/>
    </row>
    <row r="111" spans="14:16" ht="13.5">
      <c r="N111" s="522"/>
      <c r="O111" s="522"/>
      <c r="P111" s="522"/>
    </row>
    <row r="112" spans="14:16" ht="13.5">
      <c r="N112" s="522"/>
      <c r="O112" s="522"/>
      <c r="P112" s="522"/>
    </row>
    <row r="113" spans="14:16" ht="13.5">
      <c r="N113" s="522"/>
      <c r="O113" s="522"/>
      <c r="P113" s="522"/>
    </row>
    <row r="114" spans="14:16" ht="13.5">
      <c r="N114" s="522"/>
      <c r="O114" s="522"/>
      <c r="P114" s="522"/>
    </row>
    <row r="115" spans="14:16" ht="13.5">
      <c r="N115" s="522"/>
      <c r="O115" s="522"/>
      <c r="P115" s="522"/>
    </row>
    <row r="116" spans="14:16" ht="13.5">
      <c r="N116" s="522"/>
      <c r="O116" s="522"/>
      <c r="P116" s="522"/>
    </row>
    <row r="117" spans="14:16" ht="13.5">
      <c r="N117" s="522"/>
      <c r="O117" s="522"/>
      <c r="P117" s="522"/>
    </row>
    <row r="118" spans="14:16" ht="13.5">
      <c r="N118" s="522"/>
      <c r="O118" s="522"/>
      <c r="P118" s="522"/>
    </row>
    <row r="119" spans="14:16" ht="13.5">
      <c r="N119" s="522"/>
      <c r="O119" s="522"/>
      <c r="P119" s="522"/>
    </row>
    <row r="120" spans="14:16" ht="13.5">
      <c r="N120" s="522"/>
      <c r="O120" s="522"/>
      <c r="P120" s="522"/>
    </row>
    <row r="121" spans="14:16" ht="13.5">
      <c r="N121" s="522"/>
      <c r="O121" s="522"/>
      <c r="P121" s="522"/>
    </row>
    <row r="122" spans="14:16" ht="13.5">
      <c r="N122" s="522"/>
      <c r="O122" s="522"/>
      <c r="P122" s="522"/>
    </row>
    <row r="123" spans="14:16" ht="13.5">
      <c r="N123" s="522"/>
      <c r="O123" s="522"/>
      <c r="P123" s="522"/>
    </row>
    <row r="124" spans="14:16" ht="13.5">
      <c r="N124" s="522"/>
      <c r="O124" s="522"/>
      <c r="P124" s="522"/>
    </row>
    <row r="125" spans="14:16" ht="13.5">
      <c r="N125" s="522"/>
      <c r="O125" s="522"/>
      <c r="P125" s="522"/>
    </row>
    <row r="126" spans="14:16" ht="13.5">
      <c r="N126" s="522"/>
      <c r="O126" s="522"/>
      <c r="P126" s="522"/>
    </row>
    <row r="127" spans="14:16" ht="13.5">
      <c r="N127" s="522"/>
      <c r="O127" s="522"/>
      <c r="P127" s="522"/>
    </row>
    <row r="128" spans="14:16" ht="13.5">
      <c r="N128" s="522"/>
      <c r="O128" s="522"/>
      <c r="P128" s="522"/>
    </row>
    <row r="129" spans="14:16" ht="13.5">
      <c r="N129" s="522"/>
      <c r="O129" s="522"/>
      <c r="P129" s="522"/>
    </row>
    <row r="130" spans="14:16" ht="13.5">
      <c r="N130" s="522"/>
      <c r="O130" s="522"/>
      <c r="P130" s="522"/>
    </row>
    <row r="131" spans="14:16" ht="13.5">
      <c r="N131" s="522"/>
      <c r="O131" s="522"/>
      <c r="P131" s="522"/>
    </row>
    <row r="132" spans="14:16" ht="13.5">
      <c r="N132" s="522"/>
      <c r="O132" s="522"/>
      <c r="P132" s="522"/>
    </row>
    <row r="133" spans="14:16" ht="13.5">
      <c r="N133" s="522"/>
      <c r="O133" s="522"/>
      <c r="P133" s="522"/>
    </row>
    <row r="134" spans="14:16" ht="13.5">
      <c r="N134" s="522"/>
      <c r="O134" s="522"/>
      <c r="P134" s="522"/>
    </row>
    <row r="135" spans="14:16" ht="13.5">
      <c r="N135" s="522"/>
      <c r="O135" s="522"/>
      <c r="P135" s="522"/>
    </row>
    <row r="136" spans="14:16" ht="13.5">
      <c r="N136" s="522"/>
      <c r="O136" s="522"/>
      <c r="P136" s="522"/>
    </row>
    <row r="137" spans="14:16" ht="13.5">
      <c r="N137" s="522"/>
      <c r="O137" s="522"/>
      <c r="P137" s="522"/>
    </row>
    <row r="138" spans="14:16" ht="13.5">
      <c r="N138" s="522"/>
      <c r="O138" s="522"/>
      <c r="P138" s="522"/>
    </row>
    <row r="139" spans="14:16" ht="13.5">
      <c r="N139" s="522"/>
      <c r="O139" s="522"/>
      <c r="P139" s="522"/>
    </row>
    <row r="140" spans="14:16" ht="13.5">
      <c r="N140" s="522"/>
      <c r="O140" s="522"/>
      <c r="P140" s="522"/>
    </row>
    <row r="141" spans="14:16" ht="13.5">
      <c r="N141" s="522"/>
      <c r="O141" s="522"/>
      <c r="P141" s="522"/>
    </row>
    <row r="142" spans="14:16" ht="13.5">
      <c r="N142" s="522"/>
      <c r="O142" s="522"/>
      <c r="P142" s="522"/>
    </row>
    <row r="143" spans="14:16" ht="13.5">
      <c r="N143" s="522"/>
      <c r="O143" s="522"/>
      <c r="P143" s="522"/>
    </row>
    <row r="144" spans="14:16" ht="13.5">
      <c r="N144" s="522"/>
      <c r="O144" s="522"/>
      <c r="P144" s="522"/>
    </row>
    <row r="145" spans="14:16" ht="13.5">
      <c r="N145" s="522"/>
      <c r="O145" s="522"/>
      <c r="P145" s="522"/>
    </row>
    <row r="146" spans="14:16" ht="13.5">
      <c r="N146" s="522"/>
      <c r="O146" s="522"/>
      <c r="P146" s="522"/>
    </row>
    <row r="147" spans="14:16" ht="13.5">
      <c r="N147" s="522"/>
      <c r="O147" s="522"/>
      <c r="P147" s="522"/>
    </row>
    <row r="148" spans="14:16" ht="13.5">
      <c r="N148" s="522"/>
      <c r="O148" s="522"/>
      <c r="P148" s="522"/>
    </row>
    <row r="149" spans="14:16" ht="13.5">
      <c r="N149" s="522"/>
      <c r="O149" s="522"/>
      <c r="P149" s="522"/>
    </row>
    <row r="150" spans="14:16" ht="13.5">
      <c r="N150" s="522"/>
      <c r="O150" s="522"/>
      <c r="P150" s="522"/>
    </row>
    <row r="151" spans="14:16" ht="13.5">
      <c r="N151" s="522"/>
      <c r="O151" s="522"/>
      <c r="P151" s="522"/>
    </row>
    <row r="152" spans="14:16" ht="13.5">
      <c r="N152" s="522"/>
      <c r="O152" s="522"/>
      <c r="P152" s="522"/>
    </row>
    <row r="153" spans="14:16" ht="13.5">
      <c r="N153" s="522"/>
      <c r="O153" s="522"/>
      <c r="P153" s="522"/>
    </row>
    <row r="154" spans="14:16" ht="13.5">
      <c r="N154" s="522"/>
      <c r="O154" s="522"/>
      <c r="P154" s="522"/>
    </row>
    <row r="155" spans="14:16" ht="13.5">
      <c r="N155" s="522"/>
      <c r="O155" s="522"/>
      <c r="P155" s="522"/>
    </row>
    <row r="156" spans="14:16" ht="13.5">
      <c r="N156" s="522"/>
      <c r="O156" s="522"/>
      <c r="P156" s="522"/>
    </row>
    <row r="157" spans="14:16" ht="13.5">
      <c r="N157" s="522"/>
      <c r="O157" s="522"/>
      <c r="P157" s="522"/>
    </row>
    <row r="158" spans="14:16" ht="13.5">
      <c r="N158" s="522"/>
      <c r="O158" s="522"/>
      <c r="P158" s="522"/>
    </row>
    <row r="159" spans="14:16" ht="13.5">
      <c r="N159" s="522"/>
      <c r="O159" s="522"/>
      <c r="P159" s="522"/>
    </row>
    <row r="160" spans="14:16" ht="13.5">
      <c r="N160" s="522"/>
      <c r="O160" s="522"/>
      <c r="P160" s="522"/>
    </row>
    <row r="161" spans="14:16" ht="13.5">
      <c r="N161" s="522"/>
      <c r="O161" s="522"/>
      <c r="P161" s="522"/>
    </row>
    <row r="162" spans="14:16" ht="13.5">
      <c r="N162" s="522"/>
      <c r="O162" s="522"/>
      <c r="P162" s="522"/>
    </row>
    <row r="163" spans="14:16" ht="13.5">
      <c r="N163" s="522"/>
      <c r="O163" s="522"/>
      <c r="P163" s="522"/>
    </row>
    <row r="164" spans="14:16" ht="13.5">
      <c r="N164" s="522"/>
      <c r="O164" s="522"/>
      <c r="P164" s="522"/>
    </row>
    <row r="165" spans="14:16" ht="13.5">
      <c r="N165" s="522"/>
      <c r="O165" s="522"/>
      <c r="P165" s="522"/>
    </row>
    <row r="166" spans="14:16" ht="13.5">
      <c r="N166" s="522"/>
      <c r="O166" s="522"/>
      <c r="P166" s="522"/>
    </row>
    <row r="167" spans="14:16" ht="13.5">
      <c r="N167" s="522"/>
      <c r="O167" s="522"/>
      <c r="P167" s="522"/>
    </row>
    <row r="168" spans="14:16" ht="13.5">
      <c r="N168" s="522"/>
      <c r="O168" s="522"/>
      <c r="P168" s="522"/>
    </row>
    <row r="169" spans="14:16" ht="13.5">
      <c r="N169" s="522"/>
      <c r="O169" s="522"/>
      <c r="P169" s="522"/>
    </row>
    <row r="170" spans="14:16" ht="13.5">
      <c r="N170" s="522"/>
      <c r="O170" s="522"/>
      <c r="P170" s="522"/>
    </row>
    <row r="171" spans="14:16" ht="13.5">
      <c r="N171" s="522"/>
      <c r="O171" s="522"/>
      <c r="P171" s="522"/>
    </row>
    <row r="172" spans="14:16" ht="13.5">
      <c r="N172" s="522"/>
      <c r="O172" s="522"/>
      <c r="P172" s="522"/>
    </row>
    <row r="173" spans="14:16" ht="13.5">
      <c r="N173" s="522"/>
      <c r="O173" s="522"/>
      <c r="P173" s="522"/>
    </row>
    <row r="174" spans="14:16" ht="13.5">
      <c r="N174" s="522"/>
      <c r="O174" s="522"/>
      <c r="P174" s="522"/>
    </row>
    <row r="175" spans="14:16" ht="13.5">
      <c r="N175" s="522"/>
      <c r="O175" s="522"/>
      <c r="P175" s="522"/>
    </row>
    <row r="176" spans="14:16" ht="13.5">
      <c r="N176" s="522"/>
      <c r="O176" s="522"/>
      <c r="P176" s="522"/>
    </row>
    <row r="177" spans="14:16" ht="13.5">
      <c r="N177" s="522"/>
      <c r="O177" s="522"/>
      <c r="P177" s="522"/>
    </row>
    <row r="178" spans="14:16" ht="13.5">
      <c r="N178" s="522"/>
      <c r="O178" s="522"/>
      <c r="P178" s="522"/>
    </row>
    <row r="179" spans="14:16" ht="13.5">
      <c r="N179" s="522"/>
      <c r="O179" s="522"/>
      <c r="P179" s="522"/>
    </row>
    <row r="180" spans="14:16" ht="13.5">
      <c r="N180" s="522"/>
      <c r="O180" s="522"/>
      <c r="P180" s="522"/>
    </row>
    <row r="181" spans="14:16" ht="13.5">
      <c r="N181" s="522"/>
      <c r="O181" s="522"/>
      <c r="P181" s="522"/>
    </row>
    <row r="182" spans="14:16" ht="13.5">
      <c r="N182" s="522"/>
      <c r="O182" s="522"/>
      <c r="P182" s="522"/>
    </row>
    <row r="183" spans="14:16" ht="13.5">
      <c r="N183" s="522"/>
      <c r="O183" s="522"/>
      <c r="P183" s="522"/>
    </row>
    <row r="184" spans="14:16" ht="13.5">
      <c r="N184" s="522"/>
      <c r="O184" s="522"/>
      <c r="P184" s="522"/>
    </row>
    <row r="185" spans="14:16" ht="13.5">
      <c r="N185" s="522"/>
      <c r="O185" s="522"/>
      <c r="P185" s="522"/>
    </row>
    <row r="186" spans="14:16" ht="13.5">
      <c r="N186" s="522"/>
      <c r="O186" s="522"/>
      <c r="P186" s="522"/>
    </row>
    <row r="187" spans="14:16" ht="13.5">
      <c r="N187" s="522"/>
      <c r="O187" s="522"/>
      <c r="P187" s="522"/>
    </row>
    <row r="188" spans="14:16" ht="13.5">
      <c r="N188" s="522"/>
      <c r="O188" s="522"/>
      <c r="P188" s="522"/>
    </row>
    <row r="189" spans="14:16" ht="13.5">
      <c r="N189" s="522"/>
      <c r="O189" s="522"/>
      <c r="P189" s="522"/>
    </row>
    <row r="190" spans="14:16" ht="13.5">
      <c r="N190" s="522"/>
      <c r="O190" s="522"/>
      <c r="P190" s="522"/>
    </row>
    <row r="191" spans="14:16" ht="13.5">
      <c r="N191" s="522"/>
      <c r="O191" s="522"/>
      <c r="P191" s="522"/>
    </row>
    <row r="192" spans="14:16" ht="13.5">
      <c r="N192" s="522"/>
      <c r="O192" s="522"/>
      <c r="P192" s="522"/>
    </row>
    <row r="193" spans="14:16" ht="13.5">
      <c r="N193" s="522"/>
      <c r="O193" s="522"/>
      <c r="P193" s="522"/>
    </row>
    <row r="194" spans="14:16" ht="13.5">
      <c r="N194" s="522"/>
      <c r="O194" s="522"/>
      <c r="P194" s="522"/>
    </row>
    <row r="195" spans="14:16" ht="13.5">
      <c r="N195" s="522"/>
      <c r="O195" s="522"/>
      <c r="P195" s="522"/>
    </row>
    <row r="196" spans="14:16" ht="13.5">
      <c r="N196" s="522"/>
      <c r="O196" s="522"/>
      <c r="P196" s="522"/>
    </row>
    <row r="197" spans="14:16" ht="13.5">
      <c r="N197" s="522"/>
      <c r="O197" s="522"/>
      <c r="P197" s="522"/>
    </row>
    <row r="198" spans="14:16" ht="13.5">
      <c r="N198" s="522"/>
      <c r="O198" s="522"/>
      <c r="P198" s="522"/>
    </row>
    <row r="199" spans="14:16" ht="13.5">
      <c r="N199" s="522"/>
      <c r="O199" s="522"/>
      <c r="P199" s="522"/>
    </row>
    <row r="200" spans="14:16" ht="13.5">
      <c r="N200" s="522"/>
      <c r="O200" s="522"/>
      <c r="P200" s="522"/>
    </row>
    <row r="201" spans="14:16" ht="13.5">
      <c r="N201" s="522"/>
      <c r="O201" s="522"/>
      <c r="P201" s="522"/>
    </row>
    <row r="202" spans="14:16" ht="13.5">
      <c r="N202" s="522"/>
      <c r="O202" s="522"/>
      <c r="P202" s="522"/>
    </row>
    <row r="203" spans="14:16" ht="13.5">
      <c r="N203" s="522"/>
      <c r="O203" s="522"/>
      <c r="P203" s="522"/>
    </row>
    <row r="204" spans="14:16" ht="13.5">
      <c r="N204" s="522"/>
      <c r="O204" s="522"/>
      <c r="P204" s="522"/>
    </row>
    <row r="205" spans="14:16" ht="13.5">
      <c r="N205" s="522"/>
      <c r="O205" s="522"/>
      <c r="P205" s="522"/>
    </row>
    <row r="206" spans="14:16" ht="13.5">
      <c r="N206" s="522"/>
      <c r="O206" s="522"/>
      <c r="P206" s="522"/>
    </row>
    <row r="207" spans="14:16" ht="13.5">
      <c r="N207" s="522"/>
      <c r="O207" s="522"/>
      <c r="P207" s="522"/>
    </row>
    <row r="208" spans="14:16" ht="13.5">
      <c r="N208" s="522"/>
      <c r="O208" s="522"/>
      <c r="P208" s="522"/>
    </row>
    <row r="209" spans="14:16" ht="13.5">
      <c r="N209" s="522"/>
      <c r="O209" s="522"/>
      <c r="P209" s="522"/>
    </row>
    <row r="210" spans="14:16" ht="13.5">
      <c r="N210" s="522"/>
      <c r="O210" s="522"/>
      <c r="P210" s="522"/>
    </row>
    <row r="211" spans="14:16" ht="13.5">
      <c r="N211" s="522"/>
      <c r="O211" s="522"/>
      <c r="P211" s="522"/>
    </row>
    <row r="212" spans="14:16" ht="13.5">
      <c r="N212" s="522"/>
      <c r="O212" s="522"/>
      <c r="P212" s="522"/>
    </row>
    <row r="213" spans="14:16" ht="13.5">
      <c r="N213" s="522"/>
      <c r="O213" s="522"/>
      <c r="P213" s="522"/>
    </row>
    <row r="214" spans="14:16" ht="13.5">
      <c r="N214" s="522"/>
      <c r="O214" s="522"/>
      <c r="P214" s="522"/>
    </row>
    <row r="215" spans="14:16" ht="13.5">
      <c r="N215" s="522"/>
      <c r="O215" s="522"/>
      <c r="P215" s="522"/>
    </row>
    <row r="216" spans="14:16" ht="13.5">
      <c r="N216" s="522"/>
      <c r="O216" s="522"/>
      <c r="P216" s="522"/>
    </row>
    <row r="217" spans="14:16" ht="13.5">
      <c r="N217" s="522"/>
      <c r="O217" s="522"/>
      <c r="P217" s="522"/>
    </row>
    <row r="218" spans="14:16" ht="13.5">
      <c r="N218" s="522"/>
      <c r="O218" s="522"/>
      <c r="P218" s="522"/>
    </row>
    <row r="219" spans="14:16" ht="13.5">
      <c r="N219" s="522"/>
      <c r="O219" s="522"/>
      <c r="P219" s="522"/>
    </row>
    <row r="220" spans="14:16" ht="13.5">
      <c r="N220" s="522"/>
      <c r="O220" s="522"/>
      <c r="P220" s="522"/>
    </row>
    <row r="221" spans="14:16" ht="13.5">
      <c r="N221" s="522"/>
      <c r="O221" s="522"/>
      <c r="P221" s="522"/>
    </row>
    <row r="222" spans="14:16" ht="13.5">
      <c r="N222" s="522"/>
      <c r="O222" s="522"/>
      <c r="P222" s="522"/>
    </row>
    <row r="223" spans="14:16" ht="13.5">
      <c r="N223" s="522"/>
      <c r="O223" s="522"/>
      <c r="P223" s="522"/>
    </row>
    <row r="224" spans="14:16" ht="13.5">
      <c r="N224" s="522"/>
      <c r="O224" s="522"/>
      <c r="P224" s="522"/>
    </row>
    <row r="225" spans="14:16" ht="13.5">
      <c r="N225" s="522"/>
      <c r="O225" s="522"/>
      <c r="P225" s="522"/>
    </row>
    <row r="226" spans="14:16" ht="13.5">
      <c r="N226" s="522"/>
      <c r="O226" s="522"/>
      <c r="P226" s="522"/>
    </row>
    <row r="227" spans="14:16" ht="13.5">
      <c r="N227" s="522"/>
      <c r="O227" s="522"/>
      <c r="P227" s="522"/>
    </row>
    <row r="228" spans="14:16" ht="13.5">
      <c r="N228" s="522"/>
      <c r="O228" s="522"/>
      <c r="P228" s="522"/>
    </row>
    <row r="229" spans="14:16" ht="13.5">
      <c r="N229" s="522"/>
      <c r="O229" s="522"/>
      <c r="P229" s="522"/>
    </row>
    <row r="230" spans="14:16" ht="13.5">
      <c r="N230" s="522"/>
      <c r="O230" s="522"/>
      <c r="P230" s="522"/>
    </row>
    <row r="231" spans="14:16" ht="13.5">
      <c r="N231" s="522"/>
      <c r="O231" s="522"/>
      <c r="P231" s="522"/>
    </row>
    <row r="232" spans="14:16" ht="13.5">
      <c r="N232" s="522"/>
      <c r="O232" s="522"/>
      <c r="P232" s="522"/>
    </row>
    <row r="233" spans="14:16" ht="13.5">
      <c r="N233" s="522"/>
      <c r="O233" s="522"/>
      <c r="P233" s="522"/>
    </row>
    <row r="234" spans="14:16" ht="13.5">
      <c r="N234" s="522"/>
      <c r="O234" s="522"/>
      <c r="P234" s="522"/>
    </row>
    <row r="235" spans="14:16" ht="13.5">
      <c r="N235" s="522"/>
      <c r="O235" s="522"/>
      <c r="P235" s="522"/>
    </row>
    <row r="236" spans="14:16" ht="13.5">
      <c r="N236" s="522"/>
      <c r="O236" s="522"/>
      <c r="P236" s="522"/>
    </row>
    <row r="237" spans="14:16" ht="13.5">
      <c r="N237" s="522"/>
      <c r="O237" s="522"/>
      <c r="P237" s="522"/>
    </row>
    <row r="238" spans="14:16" ht="13.5">
      <c r="N238" s="522"/>
      <c r="O238" s="522"/>
      <c r="P238" s="522"/>
    </row>
    <row r="239" spans="14:16" ht="13.5">
      <c r="N239" s="522"/>
      <c r="O239" s="522"/>
      <c r="P239" s="522"/>
    </row>
    <row r="240" spans="14:16" ht="13.5">
      <c r="N240" s="522"/>
      <c r="O240" s="522"/>
      <c r="P240" s="522"/>
    </row>
    <row r="241" spans="14:16" ht="13.5">
      <c r="N241" s="522"/>
      <c r="O241" s="522"/>
      <c r="P241" s="522"/>
    </row>
    <row r="242" spans="14:16" ht="13.5">
      <c r="N242" s="522"/>
      <c r="O242" s="522"/>
      <c r="P242" s="522"/>
    </row>
    <row r="243" spans="14:16" ht="13.5">
      <c r="N243" s="522"/>
      <c r="O243" s="522"/>
      <c r="P243" s="522"/>
    </row>
    <row r="244" spans="14:16" ht="13.5">
      <c r="N244" s="522"/>
      <c r="O244" s="522"/>
      <c r="P244" s="522"/>
    </row>
    <row r="245" spans="14:16" ht="13.5">
      <c r="N245" s="522"/>
      <c r="O245" s="522"/>
      <c r="P245" s="522"/>
    </row>
    <row r="246" spans="14:16" ht="13.5">
      <c r="N246" s="522"/>
      <c r="O246" s="522"/>
      <c r="P246" s="522"/>
    </row>
    <row r="247" spans="14:16" ht="13.5">
      <c r="N247" s="522"/>
      <c r="O247" s="522"/>
      <c r="P247" s="522"/>
    </row>
    <row r="248" spans="14:16" ht="13.5">
      <c r="N248" s="522"/>
      <c r="O248" s="522"/>
      <c r="P248" s="522"/>
    </row>
    <row r="249" spans="14:16" ht="13.5">
      <c r="N249" s="522"/>
      <c r="O249" s="522"/>
      <c r="P249" s="522"/>
    </row>
    <row r="250" spans="14:16" ht="13.5">
      <c r="N250" s="522"/>
      <c r="O250" s="522"/>
      <c r="P250" s="522"/>
    </row>
    <row r="251" spans="14:16" ht="13.5">
      <c r="N251" s="522"/>
      <c r="O251" s="522"/>
      <c r="P251" s="522"/>
    </row>
    <row r="252" spans="14:16" ht="13.5">
      <c r="N252" s="522"/>
      <c r="O252" s="522"/>
      <c r="P252" s="522"/>
    </row>
    <row r="253" spans="14:16" ht="13.5">
      <c r="N253" s="522"/>
      <c r="O253" s="522"/>
      <c r="P253" s="522"/>
    </row>
    <row r="254" spans="14:16" ht="13.5">
      <c r="N254" s="522"/>
      <c r="O254" s="522"/>
      <c r="P254" s="522"/>
    </row>
    <row r="255" spans="14:16" ht="13.5">
      <c r="N255" s="522"/>
      <c r="O255" s="522"/>
      <c r="P255" s="522"/>
    </row>
    <row r="256" spans="14:16" ht="13.5">
      <c r="N256" s="522"/>
      <c r="O256" s="522"/>
      <c r="P256" s="522"/>
    </row>
    <row r="257" spans="14:16" ht="13.5">
      <c r="N257" s="522"/>
      <c r="O257" s="522"/>
      <c r="P257" s="522"/>
    </row>
    <row r="258" spans="14:16" ht="13.5">
      <c r="N258" s="522"/>
      <c r="O258" s="522"/>
      <c r="P258" s="522"/>
    </row>
    <row r="259" spans="14:16" ht="13.5">
      <c r="N259" s="522"/>
      <c r="O259" s="522"/>
      <c r="P259" s="522"/>
    </row>
    <row r="260" spans="14:16" ht="13.5">
      <c r="N260" s="522"/>
      <c r="O260" s="522"/>
      <c r="P260" s="522"/>
    </row>
    <row r="261" spans="14:16" ht="13.5">
      <c r="N261" s="522"/>
      <c r="O261" s="522"/>
      <c r="P261" s="522"/>
    </row>
    <row r="262" spans="14:16" ht="13.5">
      <c r="N262" s="522"/>
      <c r="O262" s="522"/>
      <c r="P262" s="522"/>
    </row>
    <row r="263" spans="14:16" ht="13.5">
      <c r="N263" s="522"/>
      <c r="O263" s="522"/>
      <c r="P263" s="522"/>
    </row>
    <row r="264" spans="14:16" ht="13.5">
      <c r="N264" s="522"/>
      <c r="O264" s="522"/>
      <c r="P264" s="522"/>
    </row>
    <row r="265" spans="14:16" ht="13.5">
      <c r="N265" s="522"/>
      <c r="O265" s="522"/>
      <c r="P265" s="522"/>
    </row>
    <row r="266" spans="14:16" ht="13.5">
      <c r="N266" s="522"/>
      <c r="O266" s="522"/>
      <c r="P266" s="522"/>
    </row>
    <row r="267" spans="14:16" ht="13.5">
      <c r="N267" s="522"/>
      <c r="O267" s="522"/>
      <c r="P267" s="522"/>
    </row>
    <row r="268" spans="14:16" ht="13.5">
      <c r="N268" s="522"/>
      <c r="O268" s="522"/>
      <c r="P268" s="522"/>
    </row>
    <row r="269" spans="14:16" ht="13.5">
      <c r="N269" s="522"/>
      <c r="O269" s="522"/>
      <c r="P269" s="522"/>
    </row>
    <row r="270" spans="14:16" ht="13.5">
      <c r="N270" s="522"/>
      <c r="O270" s="522"/>
      <c r="P270" s="522"/>
    </row>
    <row r="271" spans="14:16" ht="13.5">
      <c r="N271" s="522"/>
      <c r="O271" s="522"/>
      <c r="P271" s="522"/>
    </row>
    <row r="272" spans="14:16" ht="13.5">
      <c r="N272" s="522"/>
      <c r="O272" s="522"/>
      <c r="P272" s="522"/>
    </row>
    <row r="273" spans="14:16" ht="13.5">
      <c r="N273" s="522"/>
      <c r="O273" s="522"/>
      <c r="P273" s="522"/>
    </row>
    <row r="274" spans="14:16" ht="13.5">
      <c r="N274" s="522"/>
      <c r="O274" s="522"/>
      <c r="P274" s="522"/>
    </row>
    <row r="275" spans="14:16" ht="13.5">
      <c r="N275" s="522"/>
      <c r="O275" s="522"/>
      <c r="P275" s="522"/>
    </row>
    <row r="276" spans="14:16" ht="13.5">
      <c r="N276" s="522"/>
      <c r="O276" s="522"/>
      <c r="P276" s="522"/>
    </row>
    <row r="277" spans="14:16" ht="13.5">
      <c r="N277" s="522"/>
      <c r="O277" s="522"/>
      <c r="P277" s="522"/>
    </row>
    <row r="278" spans="14:16" ht="13.5">
      <c r="N278" s="522"/>
      <c r="O278" s="522"/>
      <c r="P278" s="522"/>
    </row>
    <row r="279" spans="14:16" ht="13.5">
      <c r="N279" s="522"/>
      <c r="O279" s="522"/>
      <c r="P279" s="522"/>
    </row>
    <row r="280" spans="14:16" ht="13.5">
      <c r="N280" s="522"/>
      <c r="O280" s="522"/>
      <c r="P280" s="522"/>
    </row>
    <row r="281" spans="14:16" ht="13.5">
      <c r="N281" s="522"/>
      <c r="O281" s="522"/>
      <c r="P281" s="522"/>
    </row>
    <row r="282" spans="14:16" ht="13.5">
      <c r="N282" s="522"/>
      <c r="O282" s="522"/>
      <c r="P282" s="522"/>
    </row>
    <row r="283" spans="14:16" ht="13.5">
      <c r="N283" s="522"/>
      <c r="O283" s="522"/>
      <c r="P283" s="522"/>
    </row>
    <row r="284" spans="14:16" ht="13.5">
      <c r="N284" s="522"/>
      <c r="O284" s="522"/>
      <c r="P284" s="522"/>
    </row>
    <row r="285" spans="14:16" ht="13.5">
      <c r="N285" s="522"/>
      <c r="O285" s="522"/>
      <c r="P285" s="522"/>
    </row>
    <row r="286" spans="14:16" ht="13.5">
      <c r="N286" s="522"/>
      <c r="O286" s="522"/>
      <c r="P286" s="522"/>
    </row>
    <row r="287" spans="14:16" ht="13.5">
      <c r="N287" s="522"/>
      <c r="O287" s="522"/>
      <c r="P287" s="522"/>
    </row>
    <row r="288" spans="14:16" ht="13.5">
      <c r="N288" s="522"/>
      <c r="O288" s="522"/>
      <c r="P288" s="522"/>
    </row>
    <row r="289" spans="14:16" ht="13.5">
      <c r="N289" s="522"/>
      <c r="O289" s="522"/>
      <c r="P289" s="522"/>
    </row>
    <row r="290" spans="14:16" ht="13.5">
      <c r="N290" s="522"/>
      <c r="O290" s="522"/>
      <c r="P290" s="522"/>
    </row>
    <row r="291" spans="14:16" ht="13.5">
      <c r="N291" s="522"/>
      <c r="O291" s="522"/>
      <c r="P291" s="522"/>
    </row>
    <row r="292" spans="14:16" ht="13.5">
      <c r="N292" s="522"/>
      <c r="O292" s="522"/>
      <c r="P292" s="522"/>
    </row>
    <row r="293" spans="14:16" ht="13.5">
      <c r="N293" s="522"/>
      <c r="O293" s="522"/>
      <c r="P293" s="522"/>
    </row>
    <row r="294" spans="14:16" ht="13.5">
      <c r="N294" s="522"/>
      <c r="O294" s="522"/>
      <c r="P294" s="522"/>
    </row>
    <row r="295" spans="14:16" ht="13.5">
      <c r="N295" s="522"/>
      <c r="O295" s="522"/>
      <c r="P295" s="522"/>
    </row>
    <row r="296" spans="14:16" ht="13.5">
      <c r="N296" s="522"/>
      <c r="O296" s="522"/>
      <c r="P296" s="522"/>
    </row>
    <row r="297" spans="14:16" ht="13.5">
      <c r="N297" s="522"/>
      <c r="O297" s="522"/>
      <c r="P297" s="522"/>
    </row>
    <row r="298" spans="14:16" ht="13.5">
      <c r="N298" s="522"/>
      <c r="O298" s="522"/>
      <c r="P298" s="522"/>
    </row>
    <row r="299" spans="14:16" ht="13.5">
      <c r="N299" s="522"/>
      <c r="O299" s="522"/>
      <c r="P299" s="522"/>
    </row>
    <row r="300" spans="14:16" ht="13.5">
      <c r="N300" s="522"/>
      <c r="O300" s="522"/>
      <c r="P300" s="522"/>
    </row>
    <row r="301" spans="14:16" ht="13.5">
      <c r="N301" s="522"/>
      <c r="O301" s="522"/>
      <c r="P301" s="522"/>
    </row>
    <row r="302" spans="14:16" ht="13.5">
      <c r="N302" s="522"/>
      <c r="O302" s="522"/>
      <c r="P302" s="522"/>
    </row>
    <row r="303" spans="14:16" ht="13.5">
      <c r="N303" s="522"/>
      <c r="O303" s="522"/>
      <c r="P303" s="522"/>
    </row>
    <row r="304" spans="14:16" ht="13.5">
      <c r="N304" s="522"/>
      <c r="O304" s="522"/>
      <c r="P304" s="522"/>
    </row>
    <row r="305" spans="14:16" ht="13.5">
      <c r="N305" s="522"/>
      <c r="O305" s="522"/>
      <c r="P305" s="522"/>
    </row>
    <row r="306" spans="14:16" ht="13.5">
      <c r="N306" s="522"/>
      <c r="O306" s="522"/>
      <c r="P306" s="522"/>
    </row>
    <row r="307" spans="14:16" ht="13.5">
      <c r="N307" s="522"/>
      <c r="O307" s="522"/>
      <c r="P307" s="522"/>
    </row>
    <row r="308" spans="14:16" ht="13.5">
      <c r="N308" s="522"/>
      <c r="O308" s="522"/>
      <c r="P308" s="522"/>
    </row>
    <row r="309" spans="14:16" ht="13.5">
      <c r="N309" s="522"/>
      <c r="O309" s="522"/>
      <c r="P309" s="522"/>
    </row>
    <row r="310" spans="14:16" ht="13.5">
      <c r="N310" s="522"/>
      <c r="O310" s="522"/>
      <c r="P310" s="522"/>
    </row>
    <row r="311" spans="14:16" ht="13.5">
      <c r="N311" s="522"/>
      <c r="O311" s="522"/>
      <c r="P311" s="522"/>
    </row>
    <row r="312" spans="14:16" ht="13.5">
      <c r="N312" s="522"/>
      <c r="O312" s="522"/>
      <c r="P312" s="522"/>
    </row>
    <row r="313" spans="14:16" ht="13.5">
      <c r="N313" s="522"/>
      <c r="O313" s="522"/>
      <c r="P313" s="522"/>
    </row>
    <row r="314" spans="14:16" ht="13.5">
      <c r="N314" s="522"/>
      <c r="O314" s="522"/>
      <c r="P314" s="522"/>
    </row>
    <row r="315" spans="14:16" ht="13.5">
      <c r="N315" s="522"/>
      <c r="O315" s="522"/>
      <c r="P315" s="522"/>
    </row>
    <row r="316" spans="14:16" ht="13.5">
      <c r="N316" s="522"/>
      <c r="O316" s="522"/>
      <c r="P316" s="522"/>
    </row>
    <row r="317" spans="14:16" ht="13.5">
      <c r="N317" s="522"/>
      <c r="O317" s="522"/>
      <c r="P317" s="522"/>
    </row>
    <row r="318" spans="14:16" ht="13.5">
      <c r="N318" s="522"/>
      <c r="O318" s="522"/>
      <c r="P318" s="522"/>
    </row>
    <row r="319" spans="14:16" ht="13.5">
      <c r="N319" s="522"/>
      <c r="O319" s="522"/>
      <c r="P319" s="522"/>
    </row>
    <row r="320" spans="14:16" ht="13.5">
      <c r="N320" s="522"/>
      <c r="O320" s="522"/>
      <c r="P320" s="522"/>
    </row>
    <row r="321" spans="14:16" ht="13.5">
      <c r="N321" s="522"/>
      <c r="O321" s="522"/>
      <c r="P321" s="522"/>
    </row>
    <row r="322" spans="14:16" ht="13.5">
      <c r="N322" s="522"/>
      <c r="O322" s="522"/>
      <c r="P322" s="522"/>
    </row>
    <row r="323" spans="14:16" ht="13.5">
      <c r="N323" s="522"/>
      <c r="O323" s="522"/>
      <c r="P323" s="522"/>
    </row>
    <row r="324" spans="14:16" ht="13.5">
      <c r="N324" s="522"/>
      <c r="O324" s="522"/>
      <c r="P324" s="522"/>
    </row>
    <row r="325" spans="14:16" ht="13.5">
      <c r="N325" s="522"/>
      <c r="O325" s="522"/>
      <c r="P325" s="522"/>
    </row>
    <row r="326" spans="14:16" ht="13.5">
      <c r="N326" s="522"/>
      <c r="O326" s="522"/>
      <c r="P326" s="522"/>
    </row>
    <row r="327" spans="14:16" ht="13.5">
      <c r="N327" s="522"/>
      <c r="O327" s="522"/>
      <c r="P327" s="522"/>
    </row>
    <row r="328" spans="14:16" ht="13.5">
      <c r="N328" s="522"/>
      <c r="O328" s="522"/>
      <c r="P328" s="522"/>
    </row>
    <row r="329" spans="14:16" ht="13.5">
      <c r="N329" s="522"/>
      <c r="O329" s="522"/>
      <c r="P329" s="522"/>
    </row>
    <row r="330" spans="14:16" ht="13.5">
      <c r="N330" s="522"/>
      <c r="O330" s="522"/>
      <c r="P330" s="522"/>
    </row>
    <row r="331" spans="14:16" ht="13.5">
      <c r="N331" s="522"/>
      <c r="O331" s="522"/>
      <c r="P331" s="522"/>
    </row>
    <row r="332" spans="14:16" ht="13.5">
      <c r="N332" s="522"/>
      <c r="O332" s="522"/>
      <c r="P332" s="522"/>
    </row>
    <row r="333" spans="14:16" ht="13.5">
      <c r="N333" s="522"/>
      <c r="O333" s="522"/>
      <c r="P333" s="522"/>
    </row>
    <row r="334" spans="14:16" ht="13.5">
      <c r="N334" s="522"/>
      <c r="O334" s="522"/>
      <c r="P334" s="522"/>
    </row>
    <row r="335" spans="14:16" ht="13.5">
      <c r="N335" s="522"/>
      <c r="O335" s="522"/>
      <c r="P335" s="522"/>
    </row>
    <row r="336" spans="14:16" ht="13.5">
      <c r="N336" s="522"/>
      <c r="O336" s="522"/>
      <c r="P336" s="522"/>
    </row>
    <row r="337" spans="14:16" ht="13.5">
      <c r="N337" s="522"/>
      <c r="O337" s="522"/>
      <c r="P337" s="522"/>
    </row>
    <row r="338" spans="14:16" ht="13.5">
      <c r="N338" s="522"/>
      <c r="O338" s="522"/>
      <c r="P338" s="522"/>
    </row>
    <row r="339" spans="14:16" ht="13.5">
      <c r="N339" s="522"/>
      <c r="O339" s="522"/>
      <c r="P339" s="522"/>
    </row>
    <row r="340" spans="14:16" ht="13.5">
      <c r="N340" s="522"/>
      <c r="O340" s="522"/>
      <c r="P340" s="522"/>
    </row>
    <row r="341" spans="14:16" ht="13.5">
      <c r="N341" s="522"/>
      <c r="O341" s="522"/>
      <c r="P341" s="522"/>
    </row>
    <row r="342" spans="14:16" ht="13.5">
      <c r="N342" s="522"/>
      <c r="O342" s="522"/>
      <c r="P342" s="522"/>
    </row>
    <row r="343" spans="14:16" ht="13.5">
      <c r="N343" s="522"/>
      <c r="O343" s="522"/>
      <c r="P343" s="522"/>
    </row>
    <row r="344" spans="14:16" ht="13.5">
      <c r="N344" s="522"/>
      <c r="O344" s="522"/>
      <c r="P344" s="522"/>
    </row>
    <row r="345" spans="14:16" ht="13.5">
      <c r="N345" s="522"/>
      <c r="O345" s="522"/>
      <c r="P345" s="522"/>
    </row>
    <row r="346" spans="14:16" ht="13.5">
      <c r="N346" s="522"/>
      <c r="O346" s="522"/>
      <c r="P346" s="522"/>
    </row>
    <row r="347" spans="14:16" ht="13.5">
      <c r="N347" s="522"/>
      <c r="O347" s="522"/>
      <c r="P347" s="522"/>
    </row>
    <row r="348" spans="14:16" ht="13.5">
      <c r="N348" s="522"/>
      <c r="O348" s="522"/>
      <c r="P348" s="522"/>
    </row>
    <row r="349" spans="14:16" ht="13.5">
      <c r="N349" s="522"/>
      <c r="O349" s="522"/>
      <c r="P349" s="522"/>
    </row>
    <row r="350" spans="14:16" ht="13.5">
      <c r="N350" s="522"/>
      <c r="O350" s="522"/>
      <c r="P350" s="522"/>
    </row>
    <row r="351" spans="14:16" ht="13.5">
      <c r="N351" s="522"/>
      <c r="O351" s="522"/>
      <c r="P351" s="522"/>
    </row>
    <row r="352" spans="14:16" ht="13.5">
      <c r="N352" s="522"/>
      <c r="O352" s="522"/>
      <c r="P352" s="522"/>
    </row>
    <row r="353" spans="14:16" ht="13.5">
      <c r="N353" s="522"/>
      <c r="O353" s="522"/>
      <c r="P353" s="522"/>
    </row>
    <row r="354" spans="14:16" ht="13.5">
      <c r="N354" s="522"/>
      <c r="O354" s="522"/>
      <c r="P354" s="522"/>
    </row>
    <row r="355" spans="14:16" ht="13.5">
      <c r="N355" s="522"/>
      <c r="O355" s="522"/>
      <c r="P355" s="522"/>
    </row>
    <row r="356" spans="14:16" ht="13.5">
      <c r="N356" s="522"/>
      <c r="O356" s="522"/>
      <c r="P356" s="522"/>
    </row>
    <row r="357" spans="14:16" ht="13.5">
      <c r="N357" s="522"/>
      <c r="O357" s="522"/>
      <c r="P357" s="522"/>
    </row>
    <row r="358" spans="14:16" ht="13.5">
      <c r="N358" s="522"/>
      <c r="O358" s="522"/>
      <c r="P358" s="522"/>
    </row>
    <row r="359" spans="14:16" ht="13.5">
      <c r="N359" s="522"/>
      <c r="O359" s="522"/>
      <c r="P359" s="522"/>
    </row>
    <row r="360" spans="14:16" ht="13.5">
      <c r="N360" s="522"/>
      <c r="O360" s="522"/>
      <c r="P360" s="522"/>
    </row>
    <row r="361" spans="14:16" ht="13.5">
      <c r="N361" s="522"/>
      <c r="O361" s="522"/>
      <c r="P361" s="522"/>
    </row>
    <row r="362" spans="14:16" ht="13.5">
      <c r="N362" s="522"/>
      <c r="O362" s="522"/>
      <c r="P362" s="522"/>
    </row>
    <row r="363" spans="14:16" ht="13.5">
      <c r="N363" s="522"/>
      <c r="O363" s="522"/>
      <c r="P363" s="522"/>
    </row>
    <row r="364" spans="14:16" ht="13.5">
      <c r="N364" s="522"/>
      <c r="O364" s="522"/>
      <c r="P364" s="522"/>
    </row>
    <row r="365" spans="14:16" ht="13.5">
      <c r="N365" s="522"/>
      <c r="O365" s="522"/>
      <c r="P365" s="522"/>
    </row>
    <row r="366" spans="14:16" ht="13.5">
      <c r="N366" s="522"/>
      <c r="O366" s="522"/>
      <c r="P366" s="522"/>
    </row>
    <row r="367" spans="14:16" ht="13.5">
      <c r="N367" s="522"/>
      <c r="O367" s="522"/>
      <c r="P367" s="522"/>
    </row>
    <row r="368" spans="14:16" ht="13.5">
      <c r="N368" s="522"/>
      <c r="O368" s="522"/>
      <c r="P368" s="522"/>
    </row>
    <row r="369" spans="14:16" ht="13.5">
      <c r="N369" s="522"/>
      <c r="O369" s="522"/>
      <c r="P369" s="522"/>
    </row>
    <row r="370" spans="14:16" ht="13.5">
      <c r="N370" s="522"/>
      <c r="O370" s="522"/>
      <c r="P370" s="522"/>
    </row>
    <row r="371" spans="14:16" ht="13.5">
      <c r="N371" s="522"/>
      <c r="O371" s="522"/>
      <c r="P371" s="522"/>
    </row>
    <row r="372" spans="14:16" ht="13.5">
      <c r="N372" s="522"/>
      <c r="O372" s="522"/>
      <c r="P372" s="522"/>
    </row>
    <row r="373" spans="14:16" ht="13.5">
      <c r="N373" s="522"/>
      <c r="O373" s="522"/>
      <c r="P373" s="522"/>
    </row>
    <row r="374" spans="14:16" ht="13.5">
      <c r="N374" s="522"/>
      <c r="O374" s="522"/>
      <c r="P374" s="522"/>
    </row>
    <row r="375" spans="14:16" ht="13.5">
      <c r="N375" s="522"/>
      <c r="O375" s="522"/>
      <c r="P375" s="522"/>
    </row>
    <row r="376" spans="14:16" ht="13.5">
      <c r="N376" s="522"/>
      <c r="O376" s="522"/>
      <c r="P376" s="522"/>
    </row>
    <row r="377" spans="14:16" ht="13.5">
      <c r="N377" s="522"/>
      <c r="O377" s="522"/>
      <c r="P377" s="522"/>
    </row>
    <row r="378" spans="14:16" ht="13.5">
      <c r="N378" s="522"/>
      <c r="O378" s="522"/>
      <c r="P378" s="522"/>
    </row>
    <row r="379" spans="14:16" ht="13.5">
      <c r="N379" s="522"/>
      <c r="O379" s="522"/>
      <c r="P379" s="522"/>
    </row>
    <row r="380" spans="14:16" ht="13.5">
      <c r="N380" s="522"/>
      <c r="O380" s="522"/>
      <c r="P380" s="522"/>
    </row>
    <row r="381" spans="14:16" ht="13.5">
      <c r="N381" s="522"/>
      <c r="O381" s="522"/>
      <c r="P381" s="522"/>
    </row>
    <row r="382" spans="14:16" ht="13.5">
      <c r="N382" s="522"/>
      <c r="O382" s="522"/>
      <c r="P382" s="522"/>
    </row>
    <row r="383" spans="14:16" ht="13.5">
      <c r="N383" s="522"/>
      <c r="O383" s="522"/>
      <c r="P383" s="522"/>
    </row>
    <row r="384" spans="14:16" ht="13.5">
      <c r="N384" s="522"/>
      <c r="O384" s="522"/>
      <c r="P384" s="522"/>
    </row>
    <row r="385" spans="14:16" ht="13.5">
      <c r="N385" s="522"/>
      <c r="O385" s="522"/>
      <c r="P385" s="522"/>
    </row>
    <row r="386" spans="14:16" ht="13.5">
      <c r="N386" s="522"/>
      <c r="O386" s="522"/>
      <c r="P386" s="522"/>
    </row>
    <row r="387" spans="14:16" ht="13.5">
      <c r="N387" s="522"/>
      <c r="O387" s="522"/>
      <c r="P387" s="522"/>
    </row>
    <row r="388" spans="14:16" ht="13.5">
      <c r="N388" s="522"/>
      <c r="O388" s="522"/>
      <c r="P388" s="522"/>
    </row>
    <row r="389" spans="14:16" ht="13.5">
      <c r="N389" s="522"/>
      <c r="O389" s="522"/>
      <c r="P389" s="522"/>
    </row>
    <row r="390" spans="14:16" ht="13.5">
      <c r="N390" s="522"/>
      <c r="O390" s="522"/>
      <c r="P390" s="522"/>
    </row>
    <row r="391" spans="14:16" ht="13.5">
      <c r="N391" s="522"/>
      <c r="O391" s="522"/>
      <c r="P391" s="522"/>
    </row>
    <row r="392" spans="14:16" ht="13.5">
      <c r="N392" s="522"/>
      <c r="O392" s="522"/>
      <c r="P392" s="522"/>
    </row>
    <row r="393" spans="14:16" ht="13.5">
      <c r="N393" s="522"/>
      <c r="O393" s="522"/>
      <c r="P393" s="522"/>
    </row>
    <row r="394" spans="14:16" ht="13.5">
      <c r="N394" s="522"/>
      <c r="O394" s="522"/>
      <c r="P394" s="522"/>
    </row>
    <row r="395" spans="14:16" ht="13.5">
      <c r="N395" s="522"/>
      <c r="O395" s="522"/>
      <c r="P395" s="522"/>
    </row>
    <row r="396" spans="14:16" ht="13.5">
      <c r="N396" s="522"/>
      <c r="O396" s="522"/>
      <c r="P396" s="522"/>
    </row>
    <row r="397" spans="14:16" ht="13.5">
      <c r="N397" s="522"/>
      <c r="O397" s="522"/>
      <c r="P397" s="522"/>
    </row>
    <row r="398" spans="14:16" ht="13.5">
      <c r="N398" s="522"/>
      <c r="O398" s="522"/>
      <c r="P398" s="522"/>
    </row>
    <row r="399" spans="14:16" ht="13.5">
      <c r="N399" s="522"/>
      <c r="O399" s="522"/>
      <c r="P399" s="522"/>
    </row>
    <row r="400" spans="14:16" ht="13.5">
      <c r="N400" s="522"/>
      <c r="O400" s="522"/>
      <c r="P400" s="522"/>
    </row>
    <row r="401" spans="14:16" ht="13.5">
      <c r="N401" s="522"/>
      <c r="O401" s="522"/>
      <c r="P401" s="522"/>
    </row>
    <row r="402" spans="14:16" ht="13.5">
      <c r="N402" s="522"/>
      <c r="O402" s="522"/>
      <c r="P402" s="522"/>
    </row>
    <row r="403" spans="14:16" ht="13.5">
      <c r="N403" s="522"/>
      <c r="O403" s="522"/>
      <c r="P403" s="522"/>
    </row>
    <row r="404" spans="14:16" ht="13.5">
      <c r="N404" s="522"/>
      <c r="O404" s="522"/>
      <c r="P404" s="522"/>
    </row>
    <row r="405" spans="14:16" ht="13.5">
      <c r="N405" s="522"/>
      <c r="O405" s="522"/>
      <c r="P405" s="522"/>
    </row>
    <row r="406" spans="14:16" ht="13.5">
      <c r="N406" s="522"/>
      <c r="O406" s="522"/>
      <c r="P406" s="522"/>
    </row>
    <row r="407" spans="14:16" ht="13.5">
      <c r="N407" s="522"/>
      <c r="O407" s="522"/>
      <c r="P407" s="522"/>
    </row>
    <row r="408" spans="14:16" ht="13.5">
      <c r="N408" s="522"/>
      <c r="O408" s="522"/>
      <c r="P408" s="522"/>
    </row>
    <row r="409" spans="14:16" ht="13.5">
      <c r="N409" s="522"/>
      <c r="O409" s="522"/>
      <c r="P409" s="522"/>
    </row>
    <row r="410" spans="14:16" ht="13.5">
      <c r="N410" s="522"/>
      <c r="O410" s="522"/>
      <c r="P410" s="522"/>
    </row>
    <row r="411" spans="14:16" ht="13.5">
      <c r="N411" s="522"/>
      <c r="O411" s="522"/>
      <c r="P411" s="522"/>
    </row>
    <row r="412" spans="14:16" ht="13.5">
      <c r="N412" s="522"/>
      <c r="O412" s="522"/>
      <c r="P412" s="522"/>
    </row>
    <row r="413" spans="14:16" ht="13.5">
      <c r="N413" s="522"/>
      <c r="O413" s="522"/>
      <c r="P413" s="522"/>
    </row>
    <row r="414" spans="14:16" ht="13.5">
      <c r="N414" s="522"/>
      <c r="O414" s="522"/>
      <c r="P414" s="522"/>
    </row>
    <row r="415" spans="14:16" ht="13.5">
      <c r="N415" s="522"/>
      <c r="O415" s="522"/>
      <c r="P415" s="522"/>
    </row>
    <row r="416" spans="14:16" ht="13.5">
      <c r="N416" s="522"/>
      <c r="O416" s="522"/>
      <c r="P416" s="522"/>
    </row>
    <row r="417" spans="14:16" ht="13.5">
      <c r="N417" s="522"/>
      <c r="O417" s="522"/>
      <c r="P417" s="522"/>
    </row>
    <row r="418" spans="14:16" ht="13.5">
      <c r="N418" s="522"/>
      <c r="O418" s="522"/>
      <c r="P418" s="522"/>
    </row>
    <row r="419" spans="14:16" ht="13.5">
      <c r="N419" s="522"/>
      <c r="O419" s="522"/>
      <c r="P419" s="522"/>
    </row>
    <row r="420" spans="14:16" ht="13.5">
      <c r="N420" s="522"/>
      <c r="O420" s="522"/>
      <c r="P420" s="522"/>
    </row>
    <row r="421" spans="14:16" ht="13.5">
      <c r="N421" s="522"/>
      <c r="O421" s="522"/>
      <c r="P421" s="522"/>
    </row>
    <row r="422" spans="14:16" ht="13.5">
      <c r="N422" s="522"/>
      <c r="O422" s="522"/>
      <c r="P422" s="522"/>
    </row>
    <row r="423" spans="14:16" ht="13.5">
      <c r="N423" s="522"/>
      <c r="O423" s="522"/>
      <c r="P423" s="522"/>
    </row>
    <row r="424" spans="14:16" ht="13.5">
      <c r="N424" s="522"/>
      <c r="O424" s="522"/>
      <c r="P424" s="522"/>
    </row>
    <row r="425" spans="14:16" ht="13.5">
      <c r="N425" s="522"/>
      <c r="O425" s="522"/>
      <c r="P425" s="522"/>
    </row>
    <row r="426" spans="14:16" ht="13.5">
      <c r="N426" s="522"/>
      <c r="O426" s="522"/>
      <c r="P426" s="522"/>
    </row>
    <row r="427" spans="14:16" ht="13.5">
      <c r="N427" s="522"/>
      <c r="O427" s="522"/>
      <c r="P427" s="522"/>
    </row>
    <row r="428" spans="14:16" ht="13.5">
      <c r="N428" s="522"/>
      <c r="O428" s="522"/>
      <c r="P428" s="522"/>
    </row>
    <row r="429" spans="14:16" ht="13.5">
      <c r="N429" s="522"/>
      <c r="O429" s="522"/>
      <c r="P429" s="522"/>
    </row>
    <row r="430" spans="14:16" ht="13.5">
      <c r="N430" s="522"/>
      <c r="O430" s="522"/>
      <c r="P430" s="522"/>
    </row>
    <row r="431" spans="14:16" ht="13.5">
      <c r="N431" s="522"/>
      <c r="O431" s="522"/>
      <c r="P431" s="522"/>
    </row>
    <row r="432" spans="14:16" ht="13.5">
      <c r="N432" s="522"/>
      <c r="O432" s="522"/>
      <c r="P432" s="522"/>
    </row>
    <row r="433" spans="14:16" ht="13.5">
      <c r="N433" s="522"/>
      <c r="O433" s="522"/>
      <c r="P433" s="522"/>
    </row>
    <row r="434" spans="14:16" ht="13.5">
      <c r="N434" s="522"/>
      <c r="O434" s="522"/>
      <c r="P434" s="522"/>
    </row>
    <row r="435" spans="14:16" ht="13.5">
      <c r="N435" s="522"/>
      <c r="O435" s="522"/>
      <c r="P435" s="522"/>
    </row>
    <row r="436" spans="14:16" ht="13.5">
      <c r="N436" s="522"/>
      <c r="O436" s="522"/>
      <c r="P436" s="522"/>
    </row>
    <row r="437" spans="14:16" ht="13.5">
      <c r="N437" s="522"/>
      <c r="O437" s="522"/>
      <c r="P437" s="522"/>
    </row>
    <row r="438" spans="14:16" ht="13.5">
      <c r="N438" s="522"/>
      <c r="O438" s="522"/>
      <c r="P438" s="522"/>
    </row>
    <row r="439" spans="14:16" ht="13.5">
      <c r="N439" s="522"/>
      <c r="O439" s="522"/>
      <c r="P439" s="522"/>
    </row>
    <row r="440" spans="14:16" ht="13.5">
      <c r="N440" s="522"/>
      <c r="O440" s="522"/>
      <c r="P440" s="522"/>
    </row>
    <row r="441" spans="14:16" ht="13.5">
      <c r="N441" s="522"/>
      <c r="O441" s="522"/>
      <c r="P441" s="522"/>
    </row>
    <row r="442" spans="14:16" ht="13.5">
      <c r="N442" s="522"/>
      <c r="O442" s="522"/>
      <c r="P442" s="522"/>
    </row>
    <row r="443" spans="14:16" ht="13.5">
      <c r="N443" s="522"/>
      <c r="O443" s="522"/>
      <c r="P443" s="522"/>
    </row>
    <row r="444" spans="14:16" ht="13.5">
      <c r="N444" s="522"/>
      <c r="O444" s="522"/>
      <c r="P444" s="522"/>
    </row>
    <row r="445" spans="14:16" ht="13.5">
      <c r="N445" s="522"/>
      <c r="O445" s="522"/>
      <c r="P445" s="522"/>
    </row>
    <row r="446" spans="14:16" ht="13.5">
      <c r="N446" s="522"/>
      <c r="O446" s="522"/>
      <c r="P446" s="522"/>
    </row>
    <row r="447" spans="14:16" ht="13.5">
      <c r="N447" s="522"/>
      <c r="O447" s="522"/>
      <c r="P447" s="522"/>
    </row>
    <row r="448" spans="14:16" ht="13.5">
      <c r="N448" s="522"/>
      <c r="O448" s="522"/>
      <c r="P448" s="522"/>
    </row>
    <row r="449" spans="14:16" ht="13.5">
      <c r="N449" s="522"/>
      <c r="O449" s="522"/>
      <c r="P449" s="522"/>
    </row>
    <row r="450" spans="14:16" ht="13.5">
      <c r="N450" s="522"/>
      <c r="O450" s="522"/>
      <c r="P450" s="522"/>
    </row>
    <row r="451" spans="14:16" ht="13.5">
      <c r="N451" s="522"/>
      <c r="O451" s="522"/>
      <c r="P451" s="522"/>
    </row>
    <row r="452" spans="14:16" ht="13.5">
      <c r="N452" s="522"/>
      <c r="O452" s="522"/>
      <c r="P452" s="522"/>
    </row>
    <row r="453" spans="14:16" ht="13.5">
      <c r="N453" s="522"/>
      <c r="O453" s="522"/>
      <c r="P453" s="522"/>
    </row>
    <row r="454" spans="14:16" ht="13.5">
      <c r="N454" s="522"/>
      <c r="O454" s="522"/>
      <c r="P454" s="522"/>
    </row>
    <row r="455" spans="14:16" ht="13.5">
      <c r="N455" s="522"/>
      <c r="O455" s="522"/>
      <c r="P455" s="522"/>
    </row>
    <row r="456" spans="14:16" ht="13.5">
      <c r="N456" s="522"/>
      <c r="O456" s="522"/>
      <c r="P456" s="522"/>
    </row>
    <row r="457" spans="14:16" ht="13.5">
      <c r="N457" s="522"/>
      <c r="O457" s="522"/>
      <c r="P457" s="522"/>
    </row>
    <row r="458" spans="14:16" ht="13.5">
      <c r="N458" s="522"/>
      <c r="O458" s="522"/>
      <c r="P458" s="522"/>
    </row>
    <row r="459" spans="14:16" ht="13.5">
      <c r="N459" s="522"/>
      <c r="O459" s="522"/>
      <c r="P459" s="522"/>
    </row>
    <row r="460" spans="14:16" ht="13.5">
      <c r="N460" s="522"/>
      <c r="O460" s="522"/>
      <c r="P460" s="522"/>
    </row>
    <row r="461" spans="14:16" ht="13.5">
      <c r="N461" s="522"/>
      <c r="O461" s="522"/>
      <c r="P461" s="522"/>
    </row>
    <row r="462" spans="14:16" ht="13.5">
      <c r="N462" s="522"/>
      <c r="O462" s="522"/>
      <c r="P462" s="522"/>
    </row>
    <row r="463" spans="14:16" ht="13.5">
      <c r="N463" s="522"/>
      <c r="O463" s="522"/>
      <c r="P463" s="522"/>
    </row>
    <row r="464" spans="14:16" ht="13.5">
      <c r="N464" s="522"/>
      <c r="O464" s="522"/>
      <c r="P464" s="522"/>
    </row>
    <row r="465" spans="14:16" ht="13.5">
      <c r="N465" s="522"/>
      <c r="O465" s="522"/>
      <c r="P465" s="522"/>
    </row>
    <row r="466" spans="14:16" ht="13.5">
      <c r="N466" s="522"/>
      <c r="O466" s="522"/>
      <c r="P466" s="522"/>
    </row>
    <row r="467" spans="14:16" ht="13.5">
      <c r="N467" s="522"/>
      <c r="O467" s="522"/>
      <c r="P467" s="522"/>
    </row>
    <row r="468" spans="14:16" ht="13.5">
      <c r="N468" s="522"/>
      <c r="O468" s="522"/>
      <c r="P468" s="522"/>
    </row>
    <row r="469" spans="14:16" ht="13.5">
      <c r="N469" s="522"/>
      <c r="O469" s="522"/>
      <c r="P469" s="522"/>
    </row>
    <row r="470" spans="14:16" ht="13.5">
      <c r="N470" s="522"/>
      <c r="O470" s="522"/>
      <c r="P470" s="522"/>
    </row>
    <row r="471" spans="14:16" ht="13.5">
      <c r="N471" s="522"/>
      <c r="O471" s="522"/>
      <c r="P471" s="522"/>
    </row>
    <row r="472" spans="14:16" ht="13.5">
      <c r="N472" s="522"/>
      <c r="O472" s="522"/>
      <c r="P472" s="522"/>
    </row>
    <row r="473" spans="14:16" ht="13.5">
      <c r="N473" s="522"/>
      <c r="O473" s="522"/>
      <c r="P473" s="522"/>
    </row>
    <row r="474" spans="14:16" ht="13.5">
      <c r="N474" s="522"/>
      <c r="O474" s="522"/>
      <c r="P474" s="522"/>
    </row>
    <row r="475" spans="14:16" ht="13.5">
      <c r="N475" s="522"/>
      <c r="O475" s="522"/>
      <c r="P475" s="522"/>
    </row>
    <row r="476" spans="14:16" ht="13.5">
      <c r="N476" s="522"/>
      <c r="O476" s="522"/>
      <c r="P476" s="522"/>
    </row>
    <row r="477" spans="14:16" ht="13.5">
      <c r="N477" s="522"/>
      <c r="O477" s="522"/>
      <c r="P477" s="522"/>
    </row>
    <row r="478" spans="14:16" ht="13.5">
      <c r="N478" s="522"/>
      <c r="O478" s="522"/>
      <c r="P478" s="522"/>
    </row>
    <row r="479" spans="14:16" ht="13.5">
      <c r="N479" s="522"/>
      <c r="O479" s="522"/>
      <c r="P479" s="522"/>
    </row>
    <row r="480" spans="14:16" ht="13.5">
      <c r="N480" s="522"/>
      <c r="O480" s="522"/>
      <c r="P480" s="522"/>
    </row>
    <row r="481" spans="14:16" ht="13.5">
      <c r="N481" s="522"/>
      <c r="O481" s="522"/>
      <c r="P481" s="522"/>
    </row>
    <row r="482" spans="14:16" ht="13.5">
      <c r="N482" s="522"/>
      <c r="O482" s="522"/>
      <c r="P482" s="522"/>
    </row>
    <row r="483" spans="14:16" ht="13.5">
      <c r="N483" s="522"/>
      <c r="O483" s="522"/>
      <c r="P483" s="522"/>
    </row>
    <row r="484" spans="14:16" ht="13.5">
      <c r="N484" s="522"/>
      <c r="O484" s="522"/>
      <c r="P484" s="522"/>
    </row>
    <row r="485" spans="14:16" ht="13.5">
      <c r="N485" s="522"/>
      <c r="O485" s="522"/>
      <c r="P485" s="522"/>
    </row>
    <row r="486" spans="14:16" ht="13.5">
      <c r="N486" s="522"/>
      <c r="O486" s="522"/>
      <c r="P486" s="522"/>
    </row>
    <row r="487" spans="14:16" ht="13.5">
      <c r="N487" s="522"/>
      <c r="O487" s="522"/>
      <c r="P487" s="522"/>
    </row>
    <row r="488" spans="14:16" ht="13.5">
      <c r="N488" s="522"/>
      <c r="O488" s="522"/>
      <c r="P488" s="522"/>
    </row>
    <row r="489" spans="14:16" ht="13.5">
      <c r="N489" s="522"/>
      <c r="O489" s="522"/>
      <c r="P489" s="522"/>
    </row>
    <row r="490" spans="14:16" ht="13.5">
      <c r="N490" s="522"/>
      <c r="O490" s="522"/>
      <c r="P490" s="522"/>
    </row>
    <row r="491" spans="14:16" ht="13.5">
      <c r="N491" s="522"/>
      <c r="O491" s="522"/>
      <c r="P491" s="522"/>
    </row>
    <row r="492" spans="14:16" ht="13.5">
      <c r="N492" s="522"/>
      <c r="O492" s="522"/>
      <c r="P492" s="522"/>
    </row>
    <row r="493" spans="14:16" ht="13.5">
      <c r="N493" s="522"/>
      <c r="O493" s="522"/>
      <c r="P493" s="522"/>
    </row>
    <row r="494" spans="14:16" ht="13.5">
      <c r="N494" s="522"/>
      <c r="O494" s="522"/>
      <c r="P494" s="522"/>
    </row>
    <row r="495" spans="14:16" ht="13.5">
      <c r="N495" s="522"/>
      <c r="O495" s="522"/>
      <c r="P495" s="522"/>
    </row>
    <row r="496" spans="14:16" ht="13.5">
      <c r="N496" s="522"/>
      <c r="O496" s="522"/>
      <c r="P496" s="522"/>
    </row>
    <row r="497" spans="14:16" ht="13.5">
      <c r="N497" s="522"/>
      <c r="O497" s="522"/>
      <c r="P497" s="522"/>
    </row>
    <row r="498" spans="14:16" ht="13.5">
      <c r="N498" s="522"/>
      <c r="O498" s="522"/>
      <c r="P498" s="522"/>
    </row>
    <row r="499" spans="14:16" ht="13.5">
      <c r="N499" s="522"/>
      <c r="O499" s="522"/>
      <c r="P499" s="522"/>
    </row>
    <row r="500" spans="14:16" ht="13.5">
      <c r="N500" s="522"/>
      <c r="O500" s="522"/>
      <c r="P500" s="522"/>
    </row>
    <row r="501" spans="14:16" ht="13.5">
      <c r="N501" s="522"/>
      <c r="O501" s="522"/>
      <c r="P501" s="522"/>
    </row>
    <row r="502" spans="14:16" ht="13.5">
      <c r="N502" s="522"/>
      <c r="O502" s="522"/>
      <c r="P502" s="522"/>
    </row>
    <row r="503" spans="14:16" ht="13.5">
      <c r="N503" s="522"/>
      <c r="O503" s="522"/>
      <c r="P503" s="522"/>
    </row>
    <row r="504" spans="14:16" ht="13.5">
      <c r="N504" s="522"/>
      <c r="O504" s="522"/>
      <c r="P504" s="522"/>
    </row>
    <row r="505" spans="14:16" ht="13.5">
      <c r="N505" s="522"/>
      <c r="O505" s="522"/>
      <c r="P505" s="522"/>
    </row>
    <row r="506" spans="14:16" ht="13.5">
      <c r="N506" s="522"/>
      <c r="O506" s="522"/>
      <c r="P506" s="522"/>
    </row>
    <row r="507" spans="14:16" ht="13.5">
      <c r="N507" s="522"/>
      <c r="O507" s="522"/>
      <c r="P507" s="522"/>
    </row>
    <row r="508" spans="14:16" ht="13.5">
      <c r="N508" s="522"/>
      <c r="O508" s="522"/>
      <c r="P508" s="522"/>
    </row>
    <row r="509" spans="14:16" ht="13.5">
      <c r="N509" s="522"/>
      <c r="O509" s="522"/>
      <c r="P509" s="522"/>
    </row>
    <row r="510" spans="14:16" ht="13.5">
      <c r="N510" s="522"/>
      <c r="O510" s="522"/>
      <c r="P510" s="522"/>
    </row>
    <row r="511" spans="14:16" ht="13.5">
      <c r="N511" s="522"/>
      <c r="O511" s="522"/>
      <c r="P511" s="522"/>
    </row>
    <row r="512" spans="14:16" ht="13.5">
      <c r="N512" s="522"/>
      <c r="O512" s="522"/>
      <c r="P512" s="522"/>
    </row>
    <row r="513" spans="14:16" ht="13.5">
      <c r="N513" s="522"/>
      <c r="O513" s="522"/>
      <c r="P513" s="522"/>
    </row>
    <row r="514" spans="14:16" ht="13.5">
      <c r="N514" s="522"/>
      <c r="O514" s="522"/>
      <c r="P514" s="522"/>
    </row>
    <row r="515" spans="14:16" ht="13.5">
      <c r="N515" s="522"/>
      <c r="O515" s="522"/>
      <c r="P515" s="522"/>
    </row>
    <row r="516" spans="14:16" ht="13.5">
      <c r="N516" s="522"/>
      <c r="O516" s="522"/>
      <c r="P516" s="522"/>
    </row>
    <row r="517" spans="14:16" ht="13.5">
      <c r="N517" s="522"/>
      <c r="O517" s="522"/>
      <c r="P517" s="522"/>
    </row>
    <row r="518" spans="14:16" ht="13.5">
      <c r="N518" s="522"/>
      <c r="O518" s="522"/>
      <c r="P518" s="522"/>
    </row>
    <row r="519" spans="14:16" ht="13.5">
      <c r="N519" s="522"/>
      <c r="O519" s="522"/>
      <c r="P519" s="522"/>
    </row>
    <row r="520" spans="14:16" ht="13.5">
      <c r="N520" s="522"/>
      <c r="O520" s="522"/>
      <c r="P520" s="522"/>
    </row>
    <row r="521" spans="14:16" ht="13.5">
      <c r="N521" s="522"/>
      <c r="O521" s="522"/>
      <c r="P521" s="522"/>
    </row>
    <row r="522" spans="14:16" ht="13.5">
      <c r="N522" s="522"/>
      <c r="O522" s="522"/>
      <c r="P522" s="522"/>
    </row>
    <row r="523" spans="14:16" ht="13.5">
      <c r="N523" s="522"/>
      <c r="O523" s="522"/>
      <c r="P523" s="522"/>
    </row>
    <row r="524" spans="14:16" ht="13.5">
      <c r="N524" s="522"/>
      <c r="O524" s="522"/>
      <c r="P524" s="522"/>
    </row>
    <row r="525" spans="14:16" ht="13.5">
      <c r="N525" s="522"/>
      <c r="O525" s="522"/>
      <c r="P525" s="522"/>
    </row>
    <row r="526" spans="14:16" ht="13.5">
      <c r="N526" s="522"/>
      <c r="O526" s="522"/>
      <c r="P526" s="522"/>
    </row>
    <row r="527" spans="14:16" ht="13.5">
      <c r="N527" s="522"/>
      <c r="O527" s="522"/>
      <c r="P527" s="522"/>
    </row>
    <row r="528" spans="14:16" ht="13.5">
      <c r="N528" s="522"/>
      <c r="O528" s="522"/>
      <c r="P528" s="522"/>
    </row>
    <row r="529" spans="14:16" ht="13.5">
      <c r="N529" s="522"/>
      <c r="O529" s="522"/>
      <c r="P529" s="522"/>
    </row>
    <row r="530" spans="14:16" ht="13.5">
      <c r="N530" s="522"/>
      <c r="O530" s="522"/>
      <c r="P530" s="522"/>
    </row>
    <row r="531" spans="14:16" ht="13.5">
      <c r="N531" s="522"/>
      <c r="O531" s="522"/>
      <c r="P531" s="522"/>
    </row>
    <row r="532" spans="14:16" ht="13.5">
      <c r="N532" s="522"/>
      <c r="O532" s="522"/>
      <c r="P532" s="522"/>
    </row>
    <row r="533" spans="14:16" ht="13.5">
      <c r="N533" s="522"/>
      <c r="O533" s="522"/>
      <c r="P533" s="522"/>
    </row>
    <row r="534" spans="14:16" ht="13.5">
      <c r="N534" s="522"/>
      <c r="O534" s="522"/>
      <c r="P534" s="522"/>
    </row>
    <row r="535" spans="14:16" ht="13.5">
      <c r="N535" s="522"/>
      <c r="O535" s="522"/>
      <c r="P535" s="522"/>
    </row>
    <row r="536" spans="14:16" ht="13.5">
      <c r="N536" s="522"/>
      <c r="O536" s="522"/>
      <c r="P536" s="522"/>
    </row>
    <row r="537" spans="14:16" ht="13.5">
      <c r="N537" s="522"/>
      <c r="O537" s="522"/>
      <c r="P537" s="522"/>
    </row>
    <row r="538" spans="14:16" ht="13.5">
      <c r="N538" s="522"/>
      <c r="O538" s="522"/>
      <c r="P538" s="522"/>
    </row>
    <row r="539" spans="14:16" ht="13.5">
      <c r="N539" s="522"/>
      <c r="O539" s="522"/>
      <c r="P539" s="522"/>
    </row>
    <row r="540" spans="14:16" ht="13.5">
      <c r="N540" s="522"/>
      <c r="O540" s="522"/>
      <c r="P540" s="522"/>
    </row>
    <row r="541" spans="14:16" ht="13.5">
      <c r="N541" s="522"/>
      <c r="O541" s="522"/>
      <c r="P541" s="522"/>
    </row>
    <row r="542" spans="14:16" ht="13.5">
      <c r="N542" s="522"/>
      <c r="O542" s="522"/>
      <c r="P542" s="522"/>
    </row>
    <row r="543" spans="14:16" ht="13.5">
      <c r="N543" s="522"/>
      <c r="O543" s="522"/>
      <c r="P543" s="522"/>
    </row>
    <row r="544" spans="14:16" ht="13.5">
      <c r="N544" s="522"/>
      <c r="O544" s="522"/>
      <c r="P544" s="522"/>
    </row>
    <row r="545" spans="14:16" ht="13.5">
      <c r="N545" s="522"/>
      <c r="O545" s="522"/>
      <c r="P545" s="522"/>
    </row>
    <row r="546" spans="14:16" ht="13.5">
      <c r="N546" s="522"/>
      <c r="O546" s="522"/>
      <c r="P546" s="522"/>
    </row>
    <row r="547" spans="14:16" ht="13.5">
      <c r="N547" s="522"/>
      <c r="O547" s="522"/>
      <c r="P547" s="522"/>
    </row>
    <row r="548" spans="14:16" ht="13.5">
      <c r="N548" s="522"/>
      <c r="O548" s="522"/>
      <c r="P548" s="522"/>
    </row>
    <row r="549" spans="14:16" ht="13.5">
      <c r="N549" s="522"/>
      <c r="O549" s="522"/>
      <c r="P549" s="522"/>
    </row>
    <row r="550" spans="14:16" ht="13.5">
      <c r="N550" s="522"/>
      <c r="O550" s="522"/>
      <c r="P550" s="522"/>
    </row>
    <row r="551" spans="14:16" ht="13.5">
      <c r="N551" s="522"/>
      <c r="O551" s="522"/>
      <c r="P551" s="522"/>
    </row>
    <row r="552" spans="14:16" ht="13.5">
      <c r="N552" s="522"/>
      <c r="O552" s="522"/>
      <c r="P552" s="522"/>
    </row>
    <row r="553" spans="14:16" ht="13.5">
      <c r="N553" s="522"/>
      <c r="O553" s="522"/>
      <c r="P553" s="522"/>
    </row>
    <row r="554" spans="14:16" ht="13.5">
      <c r="N554" s="522"/>
      <c r="O554" s="522"/>
      <c r="P554" s="522"/>
    </row>
    <row r="555" spans="14:16" ht="13.5">
      <c r="N555" s="522"/>
      <c r="O555" s="522"/>
      <c r="P555" s="522"/>
    </row>
    <row r="556" spans="14:16" ht="13.5">
      <c r="N556" s="522"/>
      <c r="O556" s="522"/>
      <c r="P556" s="522"/>
    </row>
    <row r="557" spans="14:16" ht="13.5">
      <c r="N557" s="522"/>
      <c r="O557" s="522"/>
      <c r="P557" s="522"/>
    </row>
    <row r="558" spans="14:16" ht="13.5">
      <c r="N558" s="522"/>
      <c r="O558" s="522"/>
      <c r="P558" s="522"/>
    </row>
    <row r="559" spans="14:16" ht="13.5">
      <c r="N559" s="522"/>
      <c r="O559" s="522"/>
      <c r="P559" s="522"/>
    </row>
    <row r="560" spans="14:16" ht="13.5">
      <c r="N560" s="522"/>
      <c r="O560" s="522"/>
      <c r="P560" s="522"/>
    </row>
    <row r="561" spans="14:16" ht="13.5">
      <c r="N561" s="522"/>
      <c r="O561" s="522"/>
      <c r="P561" s="522"/>
    </row>
    <row r="562" spans="14:16" ht="13.5">
      <c r="N562" s="522"/>
      <c r="O562" s="522"/>
      <c r="P562" s="522"/>
    </row>
    <row r="563" spans="14:16" ht="13.5">
      <c r="N563" s="522"/>
      <c r="O563" s="522"/>
      <c r="P563" s="522"/>
    </row>
    <row r="564" spans="14:16" ht="13.5">
      <c r="N564" s="522"/>
      <c r="O564" s="522"/>
      <c r="P564" s="522"/>
    </row>
    <row r="565" spans="14:16" ht="13.5">
      <c r="N565" s="522"/>
      <c r="O565" s="522"/>
      <c r="P565" s="522"/>
    </row>
    <row r="566" spans="14:16" ht="13.5">
      <c r="N566" s="522"/>
      <c r="O566" s="522"/>
      <c r="P566" s="522"/>
    </row>
    <row r="567" spans="14:16" ht="13.5">
      <c r="N567" s="522"/>
      <c r="O567" s="522"/>
      <c r="P567" s="522"/>
    </row>
    <row r="568" spans="14:16" ht="13.5">
      <c r="N568" s="522"/>
      <c r="O568" s="522"/>
      <c r="P568" s="522"/>
    </row>
    <row r="569" spans="14:16" ht="13.5">
      <c r="N569" s="522"/>
      <c r="O569" s="522"/>
      <c r="P569" s="522"/>
    </row>
    <row r="570" spans="14:16" ht="13.5">
      <c r="N570" s="522"/>
      <c r="O570" s="522"/>
      <c r="P570" s="522"/>
    </row>
    <row r="571" spans="14:16" ht="13.5">
      <c r="N571" s="522"/>
      <c r="O571" s="522"/>
      <c r="P571" s="522"/>
    </row>
    <row r="572" spans="14:16" ht="13.5">
      <c r="N572" s="522"/>
      <c r="O572" s="522"/>
      <c r="P572" s="522"/>
    </row>
    <row r="573" spans="14:16" ht="13.5">
      <c r="N573" s="522"/>
      <c r="O573" s="522"/>
      <c r="P573" s="522"/>
    </row>
    <row r="574" spans="14:16" ht="13.5">
      <c r="N574" s="522"/>
      <c r="O574" s="522"/>
      <c r="P574" s="522"/>
    </row>
    <row r="575" spans="14:16" ht="13.5">
      <c r="N575" s="522"/>
      <c r="O575" s="522"/>
      <c r="P575" s="522"/>
    </row>
    <row r="576" spans="14:16" ht="13.5">
      <c r="N576" s="522"/>
      <c r="O576" s="522"/>
      <c r="P576" s="522"/>
    </row>
    <row r="577" spans="14:16" ht="13.5">
      <c r="N577" s="522"/>
      <c r="O577" s="522"/>
      <c r="P577" s="522"/>
    </row>
    <row r="578" spans="14:16" ht="13.5">
      <c r="N578" s="522"/>
      <c r="O578" s="522"/>
      <c r="P578" s="522"/>
    </row>
    <row r="579" spans="14:16" ht="13.5">
      <c r="N579" s="522"/>
      <c r="O579" s="522"/>
      <c r="P579" s="522"/>
    </row>
    <row r="580" spans="14:16" ht="13.5">
      <c r="N580" s="522"/>
      <c r="O580" s="522"/>
      <c r="P580" s="522"/>
    </row>
    <row r="581" spans="14:16" ht="13.5">
      <c r="N581" s="522"/>
      <c r="O581" s="522"/>
      <c r="P581" s="522"/>
    </row>
    <row r="582" spans="14:16" ht="13.5">
      <c r="N582" s="522"/>
      <c r="O582" s="522"/>
      <c r="P582" s="522"/>
    </row>
    <row r="583" spans="14:16" ht="13.5">
      <c r="N583" s="522"/>
      <c r="O583" s="522"/>
      <c r="P583" s="522"/>
    </row>
    <row r="584" spans="14:16" ht="13.5">
      <c r="N584" s="522"/>
      <c r="O584" s="522"/>
      <c r="P584" s="522"/>
    </row>
    <row r="585" spans="14:16" ht="13.5">
      <c r="N585" s="522"/>
      <c r="O585" s="522"/>
      <c r="P585" s="522"/>
    </row>
    <row r="586" spans="14:16" ht="13.5">
      <c r="N586" s="522"/>
      <c r="O586" s="522"/>
      <c r="P586" s="522"/>
    </row>
    <row r="587" spans="14:16" ht="13.5">
      <c r="N587" s="522"/>
      <c r="O587" s="522"/>
      <c r="P587" s="522"/>
    </row>
    <row r="588" spans="14:16" ht="13.5">
      <c r="N588" s="522"/>
      <c r="O588" s="522"/>
      <c r="P588" s="522"/>
    </row>
    <row r="589" spans="14:16" ht="13.5">
      <c r="N589" s="522"/>
      <c r="O589" s="522"/>
      <c r="P589" s="522"/>
    </row>
    <row r="590" spans="14:16" ht="13.5">
      <c r="N590" s="522"/>
      <c r="O590" s="522"/>
      <c r="P590" s="522"/>
    </row>
    <row r="591" spans="14:16" ht="13.5">
      <c r="N591" s="522"/>
      <c r="O591" s="522"/>
      <c r="P591" s="522"/>
    </row>
    <row r="592" spans="14:16" ht="13.5">
      <c r="N592" s="522"/>
      <c r="O592" s="522"/>
      <c r="P592" s="522"/>
    </row>
    <row r="593" spans="14:16" ht="13.5">
      <c r="N593" s="522"/>
      <c r="O593" s="522"/>
      <c r="P593" s="522"/>
    </row>
    <row r="594" spans="14:16" ht="13.5">
      <c r="N594" s="522"/>
      <c r="O594" s="522"/>
      <c r="P594" s="522"/>
    </row>
    <row r="595" spans="14:16" ht="13.5">
      <c r="N595" s="522"/>
      <c r="O595" s="522"/>
      <c r="P595" s="522"/>
    </row>
    <row r="596" spans="14:16" ht="13.5">
      <c r="N596" s="522"/>
      <c r="O596" s="522"/>
      <c r="P596" s="522"/>
    </row>
    <row r="597" spans="14:16" ht="13.5">
      <c r="N597" s="522"/>
      <c r="O597" s="522"/>
      <c r="P597" s="522"/>
    </row>
    <row r="598" spans="14:16" ht="13.5">
      <c r="N598" s="522"/>
      <c r="O598" s="522"/>
      <c r="P598" s="522"/>
    </row>
    <row r="599" spans="14:16" ht="13.5">
      <c r="N599" s="522"/>
      <c r="O599" s="522"/>
      <c r="P599" s="522"/>
    </row>
    <row r="600" spans="14:16" ht="13.5">
      <c r="N600" s="522"/>
      <c r="O600" s="522"/>
      <c r="P600" s="522"/>
    </row>
    <row r="601" spans="14:16" ht="13.5">
      <c r="N601" s="522"/>
      <c r="O601" s="522"/>
      <c r="P601" s="522"/>
    </row>
    <row r="602" spans="14:16" ht="13.5">
      <c r="N602" s="522"/>
      <c r="O602" s="522"/>
      <c r="P602" s="522"/>
    </row>
    <row r="603" spans="14:16" ht="13.5">
      <c r="N603" s="522"/>
      <c r="O603" s="522"/>
      <c r="P603" s="522"/>
    </row>
    <row r="604" spans="14:16" ht="13.5">
      <c r="N604" s="522"/>
      <c r="O604" s="522"/>
      <c r="P604" s="522"/>
    </row>
    <row r="605" spans="14:16" ht="13.5">
      <c r="N605" s="522"/>
      <c r="O605" s="522"/>
      <c r="P605" s="522"/>
    </row>
    <row r="606" spans="14:16" ht="13.5">
      <c r="N606" s="522"/>
      <c r="O606" s="522"/>
      <c r="P606" s="522"/>
    </row>
    <row r="607" spans="14:16" ht="13.5">
      <c r="N607" s="522"/>
      <c r="O607" s="522"/>
      <c r="P607" s="522"/>
    </row>
    <row r="608" spans="14:16" ht="13.5">
      <c r="N608" s="522"/>
      <c r="O608" s="522"/>
      <c r="P608" s="522"/>
    </row>
    <row r="609" spans="14:16" ht="13.5">
      <c r="N609" s="522"/>
      <c r="O609" s="522"/>
      <c r="P609" s="522"/>
    </row>
    <row r="610" spans="14:16" ht="13.5">
      <c r="N610" s="522"/>
      <c r="O610" s="522"/>
      <c r="P610" s="522"/>
    </row>
    <row r="611" spans="14:16" ht="13.5">
      <c r="N611" s="522"/>
      <c r="O611" s="522"/>
      <c r="P611" s="522"/>
    </row>
    <row r="612" spans="14:16" ht="13.5">
      <c r="N612" s="522"/>
      <c r="O612" s="522"/>
      <c r="P612" s="522"/>
    </row>
    <row r="613" spans="14:16" ht="13.5">
      <c r="N613" s="522"/>
      <c r="O613" s="522"/>
      <c r="P613" s="522"/>
    </row>
    <row r="614" spans="14:16" ht="13.5">
      <c r="N614" s="522"/>
      <c r="O614" s="522"/>
      <c r="P614" s="522"/>
    </row>
    <row r="615" spans="14:16" ht="13.5">
      <c r="N615" s="522"/>
      <c r="O615" s="522"/>
      <c r="P615" s="522"/>
    </row>
    <row r="616" spans="14:16" ht="13.5">
      <c r="N616" s="522"/>
      <c r="O616" s="522"/>
      <c r="P616" s="522"/>
    </row>
    <row r="617" spans="14:16" ht="13.5">
      <c r="N617" s="522"/>
      <c r="O617" s="522"/>
      <c r="P617" s="522"/>
    </row>
    <row r="618" spans="14:16" ht="13.5">
      <c r="N618" s="522"/>
      <c r="O618" s="522"/>
      <c r="P618" s="522"/>
    </row>
    <row r="619" spans="14:16" ht="13.5">
      <c r="N619" s="522"/>
      <c r="O619" s="522"/>
      <c r="P619" s="522"/>
    </row>
    <row r="620" spans="14:16" ht="13.5">
      <c r="N620" s="522"/>
      <c r="O620" s="522"/>
      <c r="P620" s="522"/>
    </row>
    <row r="621" spans="14:16" ht="13.5">
      <c r="N621" s="522"/>
      <c r="O621" s="522"/>
      <c r="P621" s="522"/>
    </row>
    <row r="622" spans="14:16" ht="13.5">
      <c r="N622" s="522"/>
      <c r="O622" s="522"/>
      <c r="P622" s="522"/>
    </row>
    <row r="623" spans="14:16" ht="13.5">
      <c r="N623" s="522"/>
      <c r="O623" s="522"/>
      <c r="P623" s="522"/>
    </row>
    <row r="624" spans="14:16" ht="13.5">
      <c r="N624" s="522"/>
      <c r="O624" s="522"/>
      <c r="P624" s="522"/>
    </row>
    <row r="625" spans="14:16" ht="13.5">
      <c r="N625" s="522"/>
      <c r="O625" s="522"/>
      <c r="P625" s="522"/>
    </row>
    <row r="626" spans="14:16" ht="13.5">
      <c r="N626" s="522"/>
      <c r="O626" s="522"/>
      <c r="P626" s="522"/>
    </row>
    <row r="627" spans="14:16" ht="13.5">
      <c r="N627" s="522"/>
      <c r="O627" s="522"/>
      <c r="P627" s="522"/>
    </row>
    <row r="628" spans="14:16" ht="13.5">
      <c r="N628" s="522"/>
      <c r="O628" s="522"/>
      <c r="P628" s="522"/>
    </row>
    <row r="629" spans="14:16" ht="13.5">
      <c r="N629" s="522"/>
      <c r="O629" s="522"/>
      <c r="P629" s="522"/>
    </row>
    <row r="630" spans="14:16" ht="13.5">
      <c r="N630" s="522"/>
      <c r="O630" s="522"/>
      <c r="P630" s="522"/>
    </row>
    <row r="631" spans="14:16" ht="13.5">
      <c r="N631" s="522"/>
      <c r="O631" s="522"/>
      <c r="P631" s="522"/>
    </row>
    <row r="632" spans="14:16" ht="13.5">
      <c r="N632" s="522"/>
      <c r="O632" s="522"/>
      <c r="P632" s="522"/>
    </row>
    <row r="633" spans="14:16" ht="13.5">
      <c r="N633" s="522"/>
      <c r="O633" s="522"/>
      <c r="P633" s="522"/>
    </row>
    <row r="634" spans="14:16" ht="13.5">
      <c r="N634" s="522"/>
      <c r="O634" s="522"/>
      <c r="P634" s="522"/>
    </row>
    <row r="635" spans="14:16" ht="13.5">
      <c r="N635" s="522"/>
      <c r="O635" s="522"/>
      <c r="P635" s="522"/>
    </row>
    <row r="636" spans="14:16" ht="13.5">
      <c r="N636" s="522"/>
      <c r="O636" s="522"/>
      <c r="P636" s="522"/>
    </row>
    <row r="637" spans="14:16" ht="13.5">
      <c r="N637" s="522"/>
      <c r="O637" s="522"/>
      <c r="P637" s="522"/>
    </row>
    <row r="638" spans="14:16" ht="13.5">
      <c r="N638" s="522"/>
      <c r="O638" s="522"/>
      <c r="P638" s="522"/>
    </row>
    <row r="639" spans="14:16" ht="13.5">
      <c r="N639" s="522"/>
      <c r="O639" s="522"/>
      <c r="P639" s="522"/>
    </row>
    <row r="640" spans="14:16" ht="13.5">
      <c r="N640" s="522"/>
      <c r="O640" s="522"/>
      <c r="P640" s="522"/>
    </row>
    <row r="641" spans="14:16" ht="13.5">
      <c r="N641" s="522"/>
      <c r="O641" s="522"/>
      <c r="P641" s="522"/>
    </row>
    <row r="642" spans="14:16" ht="13.5">
      <c r="N642" s="522"/>
      <c r="O642" s="522"/>
      <c r="P642" s="522"/>
    </row>
    <row r="643" spans="14:16" ht="13.5">
      <c r="N643" s="522"/>
      <c r="O643" s="522"/>
      <c r="P643" s="522"/>
    </row>
    <row r="644" spans="14:16" ht="13.5">
      <c r="N644" s="522"/>
      <c r="O644" s="522"/>
      <c r="P644" s="522"/>
    </row>
    <row r="645" spans="14:16" ht="13.5">
      <c r="N645" s="522"/>
      <c r="O645" s="522"/>
      <c r="P645" s="522"/>
    </row>
    <row r="646" spans="14:16" ht="13.5">
      <c r="N646" s="522"/>
      <c r="O646" s="522"/>
      <c r="P646" s="522"/>
    </row>
    <row r="647" spans="14:16" ht="13.5">
      <c r="N647" s="522"/>
      <c r="O647" s="522"/>
      <c r="P647" s="522"/>
    </row>
    <row r="648" spans="14:16" ht="13.5">
      <c r="N648" s="522"/>
      <c r="O648" s="522"/>
      <c r="P648" s="522"/>
    </row>
    <row r="649" spans="14:16" ht="13.5">
      <c r="N649" s="522"/>
      <c r="O649" s="522"/>
      <c r="P649" s="522"/>
    </row>
    <row r="650" spans="14:16" ht="13.5">
      <c r="N650" s="522"/>
      <c r="O650" s="522"/>
      <c r="P650" s="522"/>
    </row>
    <row r="651" spans="14:16" ht="13.5">
      <c r="N651" s="522"/>
      <c r="O651" s="522"/>
      <c r="P651" s="522"/>
    </row>
    <row r="652" spans="14:16" ht="13.5">
      <c r="N652" s="522"/>
      <c r="O652" s="522"/>
      <c r="P652" s="522"/>
    </row>
    <row r="653" spans="14:16" ht="13.5">
      <c r="N653" s="522"/>
      <c r="O653" s="522"/>
      <c r="P653" s="522"/>
    </row>
    <row r="654" spans="14:16" ht="13.5">
      <c r="N654" s="522"/>
      <c r="O654" s="522"/>
      <c r="P654" s="522"/>
    </row>
    <row r="655" spans="14:16" ht="13.5">
      <c r="N655" s="522"/>
      <c r="O655" s="522"/>
      <c r="P655" s="522"/>
    </row>
    <row r="656" spans="14:16" ht="13.5">
      <c r="N656" s="522"/>
      <c r="O656" s="522"/>
      <c r="P656" s="522"/>
    </row>
    <row r="657" spans="14:16" ht="13.5">
      <c r="N657" s="522"/>
      <c r="O657" s="522"/>
      <c r="P657" s="522"/>
    </row>
    <row r="658" spans="14:16" ht="13.5">
      <c r="N658" s="522"/>
      <c r="O658" s="522"/>
      <c r="P658" s="522"/>
    </row>
    <row r="659" spans="14:16" ht="13.5">
      <c r="N659" s="522"/>
      <c r="O659" s="522"/>
      <c r="P659" s="522"/>
    </row>
    <row r="660" spans="14:16" ht="13.5">
      <c r="N660" s="522"/>
      <c r="O660" s="522"/>
      <c r="P660" s="522"/>
    </row>
    <row r="661" spans="14:16" ht="13.5">
      <c r="N661" s="522"/>
      <c r="O661" s="522"/>
      <c r="P661" s="522"/>
    </row>
    <row r="662" spans="14:16" ht="13.5">
      <c r="N662" s="522"/>
      <c r="O662" s="522"/>
      <c r="P662" s="522"/>
    </row>
    <row r="663" spans="14:16" ht="13.5">
      <c r="N663" s="522"/>
      <c r="O663" s="522"/>
      <c r="P663" s="522"/>
    </row>
    <row r="664" spans="14:16" ht="13.5">
      <c r="N664" s="522"/>
      <c r="O664" s="522"/>
      <c r="P664" s="522"/>
    </row>
    <row r="665" spans="14:16" ht="13.5">
      <c r="N665" s="522"/>
      <c r="O665" s="522"/>
      <c r="P665" s="522"/>
    </row>
    <row r="666" spans="14:16" ht="13.5">
      <c r="N666" s="522"/>
      <c r="O666" s="522"/>
      <c r="P666" s="522"/>
    </row>
    <row r="667" spans="14:16" ht="13.5">
      <c r="N667" s="522"/>
      <c r="O667" s="522"/>
      <c r="P667" s="522"/>
    </row>
    <row r="668" spans="14:16" ht="13.5">
      <c r="N668" s="522"/>
      <c r="O668" s="522"/>
      <c r="P668" s="522"/>
    </row>
    <row r="669" spans="14:16" ht="13.5">
      <c r="N669" s="522"/>
      <c r="O669" s="522"/>
      <c r="P669" s="522"/>
    </row>
    <row r="670" spans="14:16" ht="13.5">
      <c r="N670" s="522"/>
      <c r="O670" s="522"/>
      <c r="P670" s="522"/>
    </row>
    <row r="671" spans="14:16" ht="13.5">
      <c r="N671" s="522"/>
      <c r="O671" s="522"/>
      <c r="P671" s="522"/>
    </row>
    <row r="672" spans="14:16" ht="13.5">
      <c r="N672" s="522"/>
      <c r="O672" s="522"/>
      <c r="P672" s="522"/>
    </row>
    <row r="673" spans="14:16" ht="13.5">
      <c r="N673" s="522"/>
      <c r="O673" s="522"/>
      <c r="P673" s="522"/>
    </row>
    <row r="674" spans="14:16" ht="13.5">
      <c r="N674" s="522"/>
      <c r="O674" s="522"/>
      <c r="P674" s="522"/>
    </row>
    <row r="675" spans="14:16" ht="13.5">
      <c r="N675" s="522"/>
      <c r="O675" s="522"/>
      <c r="P675" s="522"/>
    </row>
    <row r="676" spans="14:16" ht="13.5">
      <c r="N676" s="522"/>
      <c r="O676" s="522"/>
      <c r="P676" s="522"/>
    </row>
    <row r="677" spans="14:16" ht="13.5">
      <c r="N677" s="522"/>
      <c r="O677" s="522"/>
      <c r="P677" s="522"/>
    </row>
    <row r="678" spans="14:16" ht="13.5">
      <c r="N678" s="522"/>
      <c r="O678" s="522"/>
      <c r="P678" s="522"/>
    </row>
    <row r="679" spans="14:16" ht="13.5">
      <c r="N679" s="522"/>
      <c r="O679" s="522"/>
      <c r="P679" s="522"/>
    </row>
    <row r="680" spans="14:16" ht="13.5">
      <c r="N680" s="522"/>
      <c r="O680" s="522"/>
      <c r="P680" s="522"/>
    </row>
    <row r="681" spans="14:16" ht="13.5">
      <c r="N681" s="522"/>
      <c r="O681" s="522"/>
      <c r="P681" s="522"/>
    </row>
    <row r="682" spans="14:16" ht="13.5">
      <c r="N682" s="522"/>
      <c r="O682" s="522"/>
      <c r="P682" s="522"/>
    </row>
    <row r="683" spans="14:16" ht="13.5">
      <c r="N683" s="522"/>
      <c r="O683" s="522"/>
      <c r="P683" s="522"/>
    </row>
    <row r="684" spans="14:16" ht="13.5">
      <c r="N684" s="522"/>
      <c r="O684" s="522"/>
      <c r="P684" s="522"/>
    </row>
    <row r="685" spans="14:16" ht="13.5">
      <c r="N685" s="522"/>
      <c r="O685" s="522"/>
      <c r="P685" s="522"/>
    </row>
    <row r="686" spans="14:16" ht="13.5">
      <c r="N686" s="522"/>
      <c r="O686" s="522"/>
      <c r="P686" s="522"/>
    </row>
    <row r="687" spans="14:16" ht="13.5">
      <c r="N687" s="522"/>
      <c r="O687" s="522"/>
      <c r="P687" s="522"/>
    </row>
    <row r="688" spans="14:16" ht="13.5">
      <c r="N688" s="522"/>
      <c r="O688" s="522"/>
      <c r="P688" s="522"/>
    </row>
    <row r="689" spans="14:16" ht="13.5">
      <c r="N689" s="522"/>
      <c r="O689" s="522"/>
      <c r="P689" s="522"/>
    </row>
    <row r="690" spans="14:16" ht="13.5">
      <c r="N690" s="522"/>
      <c r="O690" s="522"/>
      <c r="P690" s="522"/>
    </row>
    <row r="691" spans="14:16" ht="13.5">
      <c r="N691" s="522"/>
      <c r="O691" s="522"/>
      <c r="P691" s="522"/>
    </row>
    <row r="692" spans="14:16" ht="13.5">
      <c r="N692" s="522"/>
      <c r="O692" s="522"/>
      <c r="P692" s="522"/>
    </row>
    <row r="693" spans="14:16" ht="13.5">
      <c r="N693" s="522"/>
      <c r="O693" s="522"/>
      <c r="P693" s="522"/>
    </row>
    <row r="694" spans="14:16" ht="13.5">
      <c r="N694" s="522"/>
      <c r="O694" s="522"/>
      <c r="P694" s="522"/>
    </row>
    <row r="695" spans="14:16" ht="13.5">
      <c r="N695" s="522"/>
      <c r="O695" s="522"/>
      <c r="P695" s="522"/>
    </row>
    <row r="696" spans="14:16" ht="13.5">
      <c r="N696" s="522"/>
      <c r="O696" s="522"/>
      <c r="P696" s="522"/>
    </row>
    <row r="697" spans="14:16" ht="13.5">
      <c r="N697" s="522"/>
      <c r="O697" s="522"/>
      <c r="P697" s="522"/>
    </row>
    <row r="698" spans="14:16" ht="13.5">
      <c r="N698" s="522"/>
      <c r="O698" s="522"/>
      <c r="P698" s="522"/>
    </row>
    <row r="699" spans="14:16" ht="13.5">
      <c r="N699" s="522"/>
      <c r="O699" s="522"/>
      <c r="P699" s="522"/>
    </row>
    <row r="700" spans="14:16" ht="13.5">
      <c r="N700" s="522"/>
      <c r="O700" s="522"/>
      <c r="P700" s="522"/>
    </row>
    <row r="701" spans="14:16" ht="13.5">
      <c r="N701" s="522"/>
      <c r="O701" s="522"/>
      <c r="P701" s="522"/>
    </row>
    <row r="702" spans="14:16" ht="13.5">
      <c r="N702" s="522"/>
      <c r="O702" s="522"/>
      <c r="P702" s="522"/>
    </row>
    <row r="703" spans="14:16" ht="13.5">
      <c r="N703" s="522"/>
      <c r="O703" s="522"/>
      <c r="P703" s="522"/>
    </row>
    <row r="704" spans="14:16" ht="13.5">
      <c r="N704" s="522"/>
      <c r="O704" s="522"/>
      <c r="P704" s="522"/>
    </row>
    <row r="705" spans="14:16" ht="13.5">
      <c r="N705" s="522"/>
      <c r="O705" s="522"/>
      <c r="P705" s="522"/>
    </row>
    <row r="706" spans="14:16" ht="13.5">
      <c r="N706" s="522"/>
      <c r="O706" s="522"/>
      <c r="P706" s="522"/>
    </row>
    <row r="707" spans="14:16" ht="13.5">
      <c r="N707" s="522"/>
      <c r="O707" s="522"/>
      <c r="P707" s="522"/>
    </row>
    <row r="708" spans="14:16" ht="13.5">
      <c r="N708" s="522"/>
      <c r="O708" s="522"/>
      <c r="P708" s="522"/>
    </row>
    <row r="709" spans="14:16" ht="13.5">
      <c r="N709" s="522"/>
      <c r="O709" s="522"/>
      <c r="P709" s="522"/>
    </row>
    <row r="710" spans="14:16" ht="13.5">
      <c r="N710" s="522"/>
      <c r="O710" s="522"/>
      <c r="P710" s="522"/>
    </row>
    <row r="711" spans="14:16" ht="13.5">
      <c r="N711" s="522"/>
      <c r="O711" s="522"/>
      <c r="P711" s="522"/>
    </row>
    <row r="712" spans="14:16" ht="13.5">
      <c r="N712" s="522"/>
      <c r="O712" s="522"/>
      <c r="P712" s="522"/>
    </row>
    <row r="713" spans="14:16" ht="13.5">
      <c r="N713" s="522"/>
      <c r="O713" s="522"/>
      <c r="P713" s="522"/>
    </row>
    <row r="714" spans="14:16" ht="13.5">
      <c r="N714" s="522"/>
      <c r="O714" s="522"/>
      <c r="P714" s="522"/>
    </row>
    <row r="715" spans="14:16" ht="13.5">
      <c r="N715" s="522"/>
      <c r="O715" s="522"/>
      <c r="P715" s="522"/>
    </row>
    <row r="716" spans="14:16" ht="13.5">
      <c r="N716" s="522"/>
      <c r="O716" s="522"/>
      <c r="P716" s="522"/>
    </row>
    <row r="717" spans="14:16" ht="13.5">
      <c r="N717" s="522"/>
      <c r="O717" s="522"/>
      <c r="P717" s="522"/>
    </row>
    <row r="718" spans="14:16" ht="13.5">
      <c r="N718" s="522"/>
      <c r="O718" s="522"/>
      <c r="P718" s="522"/>
    </row>
    <row r="719" spans="14:16" ht="13.5">
      <c r="N719" s="522"/>
      <c r="O719" s="522"/>
      <c r="P719" s="522"/>
    </row>
    <row r="720" spans="14:16" ht="13.5">
      <c r="N720" s="522"/>
      <c r="O720" s="522"/>
      <c r="P720" s="522"/>
    </row>
    <row r="721" spans="14:16" ht="13.5">
      <c r="N721" s="522"/>
      <c r="O721" s="522"/>
      <c r="P721" s="522"/>
    </row>
    <row r="722" spans="14:16" ht="13.5">
      <c r="N722" s="522"/>
      <c r="O722" s="522"/>
      <c r="P722" s="522"/>
    </row>
    <row r="723" spans="14:16" ht="13.5">
      <c r="N723" s="522"/>
      <c r="O723" s="522"/>
      <c r="P723" s="522"/>
    </row>
    <row r="724" spans="14:16" ht="13.5">
      <c r="N724" s="522"/>
      <c r="O724" s="522"/>
      <c r="P724" s="522"/>
    </row>
    <row r="725" spans="14:16" ht="13.5">
      <c r="N725" s="522"/>
      <c r="O725" s="522"/>
      <c r="P725" s="522"/>
    </row>
    <row r="726" spans="14:16" ht="13.5">
      <c r="N726" s="522"/>
      <c r="O726" s="522"/>
      <c r="P726" s="522"/>
    </row>
    <row r="727" spans="14:16" ht="13.5">
      <c r="N727" s="522"/>
      <c r="O727" s="522"/>
      <c r="P727" s="522"/>
    </row>
    <row r="728" spans="14:16" ht="13.5">
      <c r="N728" s="522"/>
      <c r="O728" s="522"/>
      <c r="P728" s="522"/>
    </row>
    <row r="729" spans="14:16" ht="13.5">
      <c r="N729" s="522"/>
      <c r="O729" s="522"/>
      <c r="P729" s="522"/>
    </row>
    <row r="730" spans="14:16" ht="13.5">
      <c r="N730" s="522"/>
      <c r="O730" s="522"/>
      <c r="P730" s="522"/>
    </row>
    <row r="731" spans="14:16" ht="13.5">
      <c r="N731" s="522"/>
      <c r="O731" s="522"/>
      <c r="P731" s="522"/>
    </row>
    <row r="732" spans="14:16" ht="13.5">
      <c r="N732" s="522"/>
      <c r="O732" s="522"/>
      <c r="P732" s="522"/>
    </row>
    <row r="733" spans="14:16" ht="13.5">
      <c r="N733" s="522"/>
      <c r="O733" s="522"/>
      <c r="P733" s="522"/>
    </row>
    <row r="734" spans="14:16" ht="13.5">
      <c r="N734" s="522"/>
      <c r="O734" s="522"/>
      <c r="P734" s="522"/>
    </row>
    <row r="735" spans="14:16" ht="13.5">
      <c r="N735" s="522"/>
      <c r="O735" s="522"/>
      <c r="P735" s="522"/>
    </row>
    <row r="736" spans="14:16" ht="13.5">
      <c r="N736" s="522"/>
      <c r="O736" s="522"/>
      <c r="P736" s="522"/>
    </row>
    <row r="737" spans="14:16" ht="13.5">
      <c r="N737" s="522"/>
      <c r="O737" s="522"/>
      <c r="P737" s="522"/>
    </row>
    <row r="738" spans="14:16" ht="13.5">
      <c r="N738" s="522"/>
      <c r="O738" s="522"/>
      <c r="P738" s="522"/>
    </row>
    <row r="739" spans="14:16" ht="13.5">
      <c r="N739" s="522"/>
      <c r="O739" s="522"/>
      <c r="P739" s="522"/>
    </row>
    <row r="740" spans="14:16" ht="13.5">
      <c r="N740" s="522"/>
      <c r="O740" s="522"/>
      <c r="P740" s="522"/>
    </row>
    <row r="741" spans="14:16" ht="13.5">
      <c r="N741" s="522"/>
      <c r="O741" s="522"/>
      <c r="P741" s="522"/>
    </row>
    <row r="742" spans="14:16" ht="13.5">
      <c r="N742" s="522"/>
      <c r="O742" s="522"/>
      <c r="P742" s="522"/>
    </row>
    <row r="743" spans="14:16" ht="13.5">
      <c r="N743" s="522"/>
      <c r="O743" s="522"/>
      <c r="P743" s="522"/>
    </row>
    <row r="744" spans="14:16" ht="13.5">
      <c r="N744" s="522"/>
      <c r="O744" s="522"/>
      <c r="P744" s="522"/>
    </row>
    <row r="745" spans="14:16" ht="13.5">
      <c r="N745" s="522"/>
      <c r="O745" s="522"/>
      <c r="P745" s="522"/>
    </row>
    <row r="746" spans="14:16" ht="13.5">
      <c r="N746" s="522"/>
      <c r="O746" s="522"/>
      <c r="P746" s="522"/>
    </row>
    <row r="747" spans="14:16" ht="13.5">
      <c r="N747" s="522"/>
      <c r="O747" s="522"/>
      <c r="P747" s="522"/>
    </row>
    <row r="748" spans="14:16" ht="13.5">
      <c r="N748" s="522"/>
      <c r="O748" s="522"/>
      <c r="P748" s="522"/>
    </row>
    <row r="749" spans="14:16" ht="13.5">
      <c r="N749" s="522"/>
      <c r="O749" s="522"/>
      <c r="P749" s="522"/>
    </row>
    <row r="750" spans="14:16" ht="13.5">
      <c r="N750" s="522"/>
      <c r="O750" s="522"/>
      <c r="P750" s="522"/>
    </row>
    <row r="751" spans="14:16" ht="13.5">
      <c r="N751" s="522"/>
      <c r="O751" s="522"/>
      <c r="P751" s="522"/>
    </row>
    <row r="752" spans="14:16" ht="13.5">
      <c r="N752" s="522"/>
      <c r="O752" s="522"/>
      <c r="P752" s="522"/>
    </row>
    <row r="753" spans="14:16" ht="13.5">
      <c r="N753" s="522"/>
      <c r="O753" s="522"/>
      <c r="P753" s="522"/>
    </row>
    <row r="754" spans="14:16" ht="13.5">
      <c r="N754" s="522"/>
      <c r="O754" s="522"/>
      <c r="P754" s="522"/>
    </row>
    <row r="755" spans="14:16" ht="13.5">
      <c r="N755" s="522"/>
      <c r="O755" s="522"/>
      <c r="P755" s="522"/>
    </row>
    <row r="756" spans="14:16" ht="13.5">
      <c r="N756" s="522"/>
      <c r="O756" s="522"/>
      <c r="P756" s="522"/>
    </row>
    <row r="757" spans="14:16" ht="13.5">
      <c r="N757" s="522"/>
      <c r="O757" s="522"/>
      <c r="P757" s="522"/>
    </row>
    <row r="758" spans="14:16" ht="13.5">
      <c r="N758" s="522"/>
      <c r="O758" s="522"/>
      <c r="P758" s="522"/>
    </row>
    <row r="759" spans="14:16" ht="13.5">
      <c r="N759" s="522"/>
      <c r="O759" s="522"/>
      <c r="P759" s="522"/>
    </row>
    <row r="760" spans="14:16" ht="13.5">
      <c r="N760" s="522"/>
      <c r="O760" s="522"/>
      <c r="P760" s="522"/>
    </row>
    <row r="761" spans="14:16" ht="13.5">
      <c r="N761" s="522"/>
      <c r="O761" s="522"/>
      <c r="P761" s="522"/>
    </row>
    <row r="762" spans="14:16" ht="13.5">
      <c r="N762" s="522"/>
      <c r="O762" s="522"/>
      <c r="P762" s="522"/>
    </row>
    <row r="763" spans="14:16" ht="13.5">
      <c r="N763" s="522"/>
      <c r="O763" s="522"/>
      <c r="P763" s="522"/>
    </row>
    <row r="764" spans="14:16" ht="13.5">
      <c r="N764" s="522"/>
      <c r="O764" s="522"/>
      <c r="P764" s="522"/>
    </row>
    <row r="765" spans="14:16" ht="13.5">
      <c r="N765" s="522"/>
      <c r="O765" s="522"/>
      <c r="P765" s="522"/>
    </row>
    <row r="766" spans="14:16" ht="13.5">
      <c r="N766" s="522"/>
      <c r="O766" s="522"/>
      <c r="P766" s="522"/>
    </row>
    <row r="767" spans="14:16" ht="13.5">
      <c r="N767" s="522"/>
      <c r="O767" s="522"/>
      <c r="P767" s="522"/>
    </row>
    <row r="768" spans="14:16" ht="13.5">
      <c r="N768" s="522"/>
      <c r="O768" s="522"/>
      <c r="P768" s="522"/>
    </row>
    <row r="769" spans="14:16" ht="13.5">
      <c r="N769" s="522"/>
      <c r="O769" s="522"/>
      <c r="P769" s="522"/>
    </row>
    <row r="770" spans="14:16" ht="13.5">
      <c r="N770" s="522"/>
      <c r="O770" s="522"/>
      <c r="P770" s="522"/>
    </row>
    <row r="771" spans="14:16" ht="13.5">
      <c r="N771" s="522"/>
      <c r="O771" s="522"/>
      <c r="P771" s="522"/>
    </row>
    <row r="772" spans="14:16" ht="13.5">
      <c r="N772" s="522"/>
      <c r="O772" s="522"/>
      <c r="P772" s="522"/>
    </row>
    <row r="773" spans="14:16" ht="13.5">
      <c r="N773" s="522"/>
      <c r="O773" s="522"/>
      <c r="P773" s="522"/>
    </row>
    <row r="774" spans="14:16" ht="13.5">
      <c r="N774" s="522"/>
      <c r="O774" s="522"/>
      <c r="P774" s="522"/>
    </row>
    <row r="775" spans="14:16" ht="13.5">
      <c r="N775" s="522"/>
      <c r="O775" s="522"/>
      <c r="P775" s="522"/>
    </row>
    <row r="776" spans="14:16" ht="13.5">
      <c r="N776" s="522"/>
      <c r="O776" s="522"/>
      <c r="P776" s="522"/>
    </row>
    <row r="777" spans="14:16" ht="13.5">
      <c r="N777" s="522"/>
      <c r="O777" s="522"/>
      <c r="P777" s="522"/>
    </row>
    <row r="778" spans="14:16" ht="13.5">
      <c r="N778" s="522"/>
      <c r="O778" s="522"/>
      <c r="P778" s="522"/>
    </row>
    <row r="779" spans="14:16" ht="13.5">
      <c r="N779" s="522"/>
      <c r="O779" s="522"/>
      <c r="P779" s="522"/>
    </row>
    <row r="780" spans="14:16" ht="13.5">
      <c r="N780" s="522"/>
      <c r="O780" s="522"/>
      <c r="P780" s="522"/>
    </row>
    <row r="781" spans="14:16" ht="13.5">
      <c r="N781" s="522"/>
      <c r="O781" s="522"/>
      <c r="P781" s="522"/>
    </row>
    <row r="782" spans="14:16" ht="13.5">
      <c r="N782" s="522"/>
      <c r="O782" s="522"/>
      <c r="P782" s="522"/>
    </row>
    <row r="783" spans="14:16" ht="13.5">
      <c r="N783" s="522"/>
      <c r="O783" s="522"/>
      <c r="P783" s="522"/>
    </row>
    <row r="784" spans="14:16" ht="13.5">
      <c r="N784" s="522"/>
      <c r="O784" s="522"/>
      <c r="P784" s="522"/>
    </row>
    <row r="785" spans="14:16" ht="13.5">
      <c r="N785" s="522"/>
      <c r="O785" s="522"/>
      <c r="P785" s="522"/>
    </row>
    <row r="786" spans="14:16" ht="13.5">
      <c r="N786" s="522"/>
      <c r="O786" s="522"/>
      <c r="P786" s="522"/>
    </row>
    <row r="787" spans="14:16" ht="13.5">
      <c r="N787" s="522"/>
      <c r="O787" s="522"/>
      <c r="P787" s="522"/>
    </row>
    <row r="788" spans="14:16" ht="13.5">
      <c r="N788" s="522"/>
      <c r="O788" s="522"/>
      <c r="P788" s="522"/>
    </row>
    <row r="789" spans="14:16" ht="13.5">
      <c r="N789" s="522"/>
      <c r="O789" s="522"/>
      <c r="P789" s="522"/>
    </row>
    <row r="790" spans="14:16" ht="13.5">
      <c r="N790" s="522"/>
      <c r="O790" s="522"/>
      <c r="P790" s="522"/>
    </row>
    <row r="791" spans="14:16" ht="13.5">
      <c r="N791" s="522"/>
      <c r="O791" s="522"/>
      <c r="P791" s="522"/>
    </row>
    <row r="792" spans="14:16" ht="13.5">
      <c r="N792" s="522"/>
      <c r="O792" s="522"/>
      <c r="P792" s="522"/>
    </row>
    <row r="793" spans="14:16" ht="13.5">
      <c r="N793" s="522"/>
      <c r="O793" s="522"/>
      <c r="P793" s="522"/>
    </row>
    <row r="794" spans="14:16" ht="13.5">
      <c r="N794" s="522"/>
      <c r="O794" s="522"/>
      <c r="P794" s="522"/>
    </row>
    <row r="795" spans="14:16" ht="13.5">
      <c r="N795" s="522"/>
      <c r="O795" s="522"/>
      <c r="P795" s="522"/>
    </row>
    <row r="796" spans="14:16" ht="13.5">
      <c r="N796" s="522"/>
      <c r="O796" s="522"/>
      <c r="P796" s="522"/>
    </row>
    <row r="797" spans="14:16" ht="13.5">
      <c r="N797" s="522"/>
      <c r="O797" s="522"/>
      <c r="P797" s="522"/>
    </row>
    <row r="798" spans="14:16" ht="13.5">
      <c r="N798" s="522"/>
      <c r="O798" s="522"/>
      <c r="P798" s="522"/>
    </row>
    <row r="799" spans="14:16" ht="13.5">
      <c r="N799" s="522"/>
      <c r="O799" s="522"/>
      <c r="P799" s="522"/>
    </row>
    <row r="800" spans="14:16" ht="13.5">
      <c r="N800" s="522"/>
      <c r="O800" s="522"/>
      <c r="P800" s="522"/>
    </row>
    <row r="801" spans="14:16" ht="13.5">
      <c r="N801" s="522"/>
      <c r="O801" s="522"/>
      <c r="P801" s="522"/>
    </row>
    <row r="802" spans="14:16" ht="13.5">
      <c r="N802" s="522"/>
      <c r="O802" s="522"/>
      <c r="P802" s="522"/>
    </row>
    <row r="803" spans="14:16" ht="13.5">
      <c r="N803" s="522"/>
      <c r="O803" s="522"/>
      <c r="P803" s="522"/>
    </row>
    <row r="804" spans="14:16" ht="13.5">
      <c r="N804" s="522"/>
      <c r="O804" s="522"/>
      <c r="P804" s="522"/>
    </row>
    <row r="805" spans="14:16" ht="13.5">
      <c r="N805" s="522"/>
      <c r="O805" s="522"/>
      <c r="P805" s="522"/>
    </row>
    <row r="806" spans="14:16" ht="13.5">
      <c r="N806" s="522"/>
      <c r="O806" s="522"/>
      <c r="P806" s="522"/>
    </row>
    <row r="807" spans="14:16" ht="13.5">
      <c r="N807" s="522"/>
      <c r="O807" s="522"/>
      <c r="P807" s="522"/>
    </row>
    <row r="808" spans="14:16" ht="13.5">
      <c r="N808" s="522"/>
      <c r="O808" s="522"/>
      <c r="P808" s="522"/>
    </row>
    <row r="809" spans="14:16" ht="13.5">
      <c r="N809" s="522"/>
      <c r="O809" s="522"/>
      <c r="P809" s="522"/>
    </row>
    <row r="810" spans="14:16" ht="13.5">
      <c r="N810" s="522"/>
      <c r="O810" s="522"/>
      <c r="P810" s="522"/>
    </row>
    <row r="811" spans="14:16" ht="13.5">
      <c r="N811" s="522"/>
      <c r="O811" s="522"/>
      <c r="P811" s="522"/>
    </row>
    <row r="812" spans="14:16" ht="13.5">
      <c r="N812" s="522"/>
      <c r="O812" s="522"/>
      <c r="P812" s="522"/>
    </row>
    <row r="813" spans="14:16" ht="13.5">
      <c r="N813" s="522"/>
      <c r="O813" s="522"/>
      <c r="P813" s="522"/>
    </row>
    <row r="814" spans="14:16" ht="13.5">
      <c r="N814" s="522"/>
      <c r="O814" s="522"/>
      <c r="P814" s="522"/>
    </row>
    <row r="815" spans="14:16" ht="13.5">
      <c r="N815" s="522"/>
      <c r="O815" s="522"/>
      <c r="P815" s="522"/>
    </row>
    <row r="816" spans="14:16" ht="13.5">
      <c r="N816" s="522"/>
      <c r="O816" s="522"/>
      <c r="P816" s="522"/>
    </row>
    <row r="817" spans="14:16" ht="13.5">
      <c r="N817" s="522"/>
      <c r="O817" s="522"/>
      <c r="P817" s="522"/>
    </row>
    <row r="818" spans="14:16" ht="13.5">
      <c r="N818" s="522"/>
      <c r="O818" s="522"/>
      <c r="P818" s="522"/>
    </row>
    <row r="819" spans="14:16" ht="13.5">
      <c r="N819" s="522"/>
      <c r="O819" s="522"/>
      <c r="P819" s="522"/>
    </row>
    <row r="820" spans="14:16" ht="13.5">
      <c r="N820" s="522"/>
      <c r="O820" s="522"/>
      <c r="P820" s="522"/>
    </row>
    <row r="821" spans="14:16" ht="13.5">
      <c r="N821" s="522"/>
      <c r="O821" s="522"/>
      <c r="P821" s="522"/>
    </row>
    <row r="822" spans="14:16" ht="13.5">
      <c r="N822" s="522"/>
      <c r="O822" s="522"/>
      <c r="P822" s="522"/>
    </row>
    <row r="823" spans="14:16" ht="13.5">
      <c r="N823" s="522"/>
      <c r="O823" s="522"/>
      <c r="P823" s="522"/>
    </row>
    <row r="824" spans="14:16" ht="13.5">
      <c r="N824" s="522"/>
      <c r="O824" s="522"/>
      <c r="P824" s="522"/>
    </row>
    <row r="825" spans="14:16" ht="13.5">
      <c r="N825" s="522"/>
      <c r="O825" s="522"/>
      <c r="P825" s="522"/>
    </row>
    <row r="826" spans="14:16" ht="13.5">
      <c r="N826" s="522"/>
      <c r="O826" s="522"/>
      <c r="P826" s="522"/>
    </row>
    <row r="827" spans="14:16" ht="13.5">
      <c r="N827" s="522"/>
      <c r="O827" s="522"/>
      <c r="P827" s="522"/>
    </row>
    <row r="828" spans="14:16" ht="13.5">
      <c r="N828" s="522"/>
      <c r="O828" s="522"/>
      <c r="P828" s="522"/>
    </row>
    <row r="829" spans="14:16" ht="13.5">
      <c r="N829" s="522"/>
      <c r="O829" s="522"/>
      <c r="P829" s="522"/>
    </row>
    <row r="830" spans="14:16" ht="13.5">
      <c r="N830" s="522"/>
      <c r="O830" s="522"/>
      <c r="P830" s="522"/>
    </row>
    <row r="831" spans="14:16" ht="13.5">
      <c r="N831" s="522"/>
      <c r="O831" s="522"/>
      <c r="P831" s="522"/>
    </row>
    <row r="832" spans="14:16" ht="13.5">
      <c r="N832" s="522"/>
      <c r="O832" s="522"/>
      <c r="P832" s="522"/>
    </row>
    <row r="833" spans="14:16" ht="13.5">
      <c r="N833" s="522"/>
      <c r="O833" s="522"/>
      <c r="P833" s="522"/>
    </row>
    <row r="834" spans="14:16" ht="13.5">
      <c r="N834" s="522"/>
      <c r="O834" s="522"/>
      <c r="P834" s="522"/>
    </row>
    <row r="835" spans="14:16" ht="13.5">
      <c r="N835" s="522"/>
      <c r="O835" s="522"/>
      <c r="P835" s="522"/>
    </row>
    <row r="836" spans="14:16" ht="13.5">
      <c r="N836" s="522"/>
      <c r="O836" s="522"/>
      <c r="P836" s="522"/>
    </row>
    <row r="837" spans="14:16" ht="13.5">
      <c r="N837" s="522"/>
      <c r="O837" s="522"/>
      <c r="P837" s="522"/>
    </row>
    <row r="838" spans="14:16" ht="13.5">
      <c r="N838" s="522"/>
      <c r="O838" s="522"/>
      <c r="P838" s="522"/>
    </row>
    <row r="839" spans="14:16" ht="13.5">
      <c r="N839" s="522"/>
      <c r="O839" s="522"/>
      <c r="P839" s="522"/>
    </row>
    <row r="840" spans="14:16" ht="13.5">
      <c r="N840" s="522"/>
      <c r="O840" s="522"/>
      <c r="P840" s="522"/>
    </row>
    <row r="841" spans="14:16" ht="13.5">
      <c r="N841" s="522"/>
      <c r="O841" s="522"/>
      <c r="P841" s="522"/>
    </row>
    <row r="842" spans="14:16" ht="13.5">
      <c r="N842" s="522"/>
      <c r="O842" s="522"/>
      <c r="P842" s="522"/>
    </row>
    <row r="843" spans="14:16" ht="13.5">
      <c r="N843" s="522"/>
      <c r="O843" s="522"/>
      <c r="P843" s="522"/>
    </row>
    <row r="844" spans="14:16" ht="13.5">
      <c r="N844" s="522"/>
      <c r="O844" s="522"/>
      <c r="P844" s="522"/>
    </row>
    <row r="845" spans="14:16" ht="13.5">
      <c r="N845" s="522"/>
      <c r="O845" s="522"/>
      <c r="P845" s="522"/>
    </row>
    <row r="846" spans="14:16" ht="13.5">
      <c r="N846" s="522"/>
      <c r="O846" s="522"/>
      <c r="P846" s="522"/>
    </row>
    <row r="847" spans="14:16" ht="13.5">
      <c r="N847" s="522"/>
      <c r="O847" s="522"/>
      <c r="P847" s="522"/>
    </row>
    <row r="848" spans="14:16" ht="13.5">
      <c r="N848" s="522"/>
      <c r="O848" s="522"/>
      <c r="P848" s="522"/>
    </row>
    <row r="849" spans="14:16" ht="13.5">
      <c r="N849" s="522"/>
      <c r="O849" s="522"/>
      <c r="P849" s="522"/>
    </row>
    <row r="850" spans="14:16" ht="13.5">
      <c r="N850" s="522"/>
      <c r="O850" s="522"/>
      <c r="P850" s="522"/>
    </row>
    <row r="851" spans="14:16" ht="13.5">
      <c r="N851" s="522"/>
      <c r="O851" s="522"/>
      <c r="P851" s="522"/>
    </row>
    <row r="852" spans="14:16" ht="13.5">
      <c r="N852" s="522"/>
      <c r="O852" s="522"/>
      <c r="P852" s="522"/>
    </row>
    <row r="853" spans="14:16" ht="13.5">
      <c r="N853" s="522"/>
      <c r="O853" s="522"/>
      <c r="P853" s="522"/>
    </row>
    <row r="854" spans="14:16" ht="13.5">
      <c r="N854" s="522"/>
      <c r="O854" s="522"/>
      <c r="P854" s="522"/>
    </row>
    <row r="855" spans="14:16" ht="13.5">
      <c r="N855" s="522"/>
      <c r="O855" s="522"/>
      <c r="P855" s="522"/>
    </row>
    <row r="856" spans="14:16" ht="13.5">
      <c r="N856" s="522"/>
      <c r="O856" s="522"/>
      <c r="P856" s="522"/>
    </row>
    <row r="857" spans="14:16" ht="13.5">
      <c r="N857" s="522"/>
      <c r="O857" s="522"/>
      <c r="P857" s="522"/>
    </row>
    <row r="858" spans="14:16" ht="13.5">
      <c r="N858" s="522"/>
      <c r="O858" s="522"/>
      <c r="P858" s="522"/>
    </row>
    <row r="859" spans="14:16" ht="13.5">
      <c r="N859" s="522"/>
      <c r="O859" s="522"/>
      <c r="P859" s="522"/>
    </row>
    <row r="860" spans="14:16" ht="13.5">
      <c r="N860" s="522"/>
      <c r="O860" s="522"/>
      <c r="P860" s="522"/>
    </row>
    <row r="861" spans="14:16" ht="13.5">
      <c r="N861" s="522"/>
      <c r="O861" s="522"/>
      <c r="P861" s="522"/>
    </row>
    <row r="862" spans="14:16" ht="13.5">
      <c r="N862" s="522"/>
      <c r="O862" s="522"/>
      <c r="P862" s="522"/>
    </row>
    <row r="863" spans="14:16" ht="13.5">
      <c r="N863" s="522"/>
      <c r="O863" s="522"/>
      <c r="P863" s="522"/>
    </row>
    <row r="864" spans="14:16" ht="13.5">
      <c r="N864" s="522"/>
      <c r="O864" s="522"/>
      <c r="P864" s="522"/>
    </row>
    <row r="865" spans="14:16" ht="13.5">
      <c r="N865" s="522"/>
      <c r="O865" s="522"/>
      <c r="P865" s="522"/>
    </row>
    <row r="866" spans="14:16" ht="13.5">
      <c r="N866" s="522"/>
      <c r="O866" s="522"/>
      <c r="P866" s="522"/>
    </row>
    <row r="867" spans="14:16" ht="13.5">
      <c r="N867" s="522"/>
      <c r="O867" s="522"/>
      <c r="P867" s="522"/>
    </row>
    <row r="868" spans="14:16" ht="13.5">
      <c r="N868" s="522"/>
      <c r="O868" s="522"/>
      <c r="P868" s="522"/>
    </row>
    <row r="869" spans="14:16" ht="13.5">
      <c r="N869" s="522"/>
      <c r="O869" s="522"/>
      <c r="P869" s="522"/>
    </row>
    <row r="870" spans="14:16" ht="13.5">
      <c r="N870" s="522"/>
      <c r="O870" s="522"/>
      <c r="P870" s="522"/>
    </row>
    <row r="871" spans="14:16" ht="13.5">
      <c r="N871" s="522"/>
      <c r="O871" s="522"/>
      <c r="P871" s="522"/>
    </row>
    <row r="872" spans="14:16" ht="13.5">
      <c r="N872" s="522"/>
      <c r="O872" s="522"/>
      <c r="P872" s="522"/>
    </row>
    <row r="873" spans="14:16" ht="13.5">
      <c r="N873" s="522"/>
      <c r="O873" s="522"/>
      <c r="P873" s="522"/>
    </row>
    <row r="874" spans="14:16" ht="13.5">
      <c r="N874" s="522"/>
      <c r="O874" s="522"/>
      <c r="P874" s="522"/>
    </row>
    <row r="875" spans="14:16" ht="13.5">
      <c r="N875" s="522"/>
      <c r="O875" s="522"/>
      <c r="P875" s="522"/>
    </row>
    <row r="876" spans="14:16" ht="13.5">
      <c r="N876" s="522"/>
      <c r="O876" s="522"/>
      <c r="P876" s="522"/>
    </row>
    <row r="877" spans="14:16" ht="13.5">
      <c r="N877" s="522"/>
      <c r="O877" s="522"/>
      <c r="P877" s="522"/>
    </row>
    <row r="878" spans="14:16" ht="13.5">
      <c r="N878" s="522"/>
      <c r="O878" s="522"/>
      <c r="P878" s="522"/>
    </row>
    <row r="879" spans="14:16" ht="13.5">
      <c r="N879" s="522"/>
      <c r="O879" s="522"/>
      <c r="P879" s="522"/>
    </row>
    <row r="880" spans="14:16" ht="13.5">
      <c r="N880" s="522"/>
      <c r="O880" s="522"/>
      <c r="P880" s="522"/>
    </row>
    <row r="881" spans="14:16" ht="13.5">
      <c r="N881" s="522"/>
      <c r="O881" s="522"/>
      <c r="P881" s="522"/>
    </row>
    <row r="882" spans="14:16" ht="13.5">
      <c r="N882" s="522"/>
      <c r="O882" s="522"/>
      <c r="P882" s="522"/>
    </row>
    <row r="883" spans="14:16" ht="13.5">
      <c r="N883" s="522"/>
      <c r="O883" s="522"/>
      <c r="P883" s="522"/>
    </row>
    <row r="884" spans="14:16" ht="13.5">
      <c r="N884" s="522"/>
      <c r="O884" s="522"/>
      <c r="P884" s="522"/>
    </row>
    <row r="885" spans="14:16" ht="13.5">
      <c r="N885" s="522"/>
      <c r="O885" s="522"/>
      <c r="P885" s="522"/>
    </row>
    <row r="886" spans="14:16" ht="13.5">
      <c r="N886" s="522"/>
      <c r="O886" s="522"/>
      <c r="P886" s="522"/>
    </row>
    <row r="887" spans="14:16" ht="13.5">
      <c r="N887" s="522"/>
      <c r="O887" s="522"/>
      <c r="P887" s="522"/>
    </row>
    <row r="888" spans="14:16" ht="13.5">
      <c r="N888" s="522"/>
      <c r="O888" s="522"/>
      <c r="P888" s="522"/>
    </row>
    <row r="889" spans="14:16" ht="13.5">
      <c r="N889" s="522"/>
      <c r="O889" s="522"/>
      <c r="P889" s="522"/>
    </row>
    <row r="890" spans="14:16" ht="13.5">
      <c r="N890" s="522"/>
      <c r="O890" s="522"/>
      <c r="P890" s="522"/>
    </row>
    <row r="891" spans="14:16" ht="13.5">
      <c r="N891" s="522"/>
      <c r="O891" s="522"/>
      <c r="P891" s="522"/>
    </row>
    <row r="892" spans="14:16" ht="13.5">
      <c r="N892" s="522"/>
      <c r="O892" s="522"/>
      <c r="P892" s="522"/>
    </row>
    <row r="893" spans="14:16" ht="13.5">
      <c r="N893" s="522"/>
      <c r="O893" s="522"/>
      <c r="P893" s="522"/>
    </row>
    <row r="894" spans="14:16" ht="13.5">
      <c r="N894" s="522"/>
      <c r="O894" s="522"/>
      <c r="P894" s="522"/>
    </row>
    <row r="895" spans="14:16" ht="13.5">
      <c r="N895" s="522"/>
      <c r="O895" s="522"/>
      <c r="P895" s="522"/>
    </row>
    <row r="896" spans="14:16" ht="13.5">
      <c r="N896" s="522"/>
      <c r="O896" s="522"/>
      <c r="P896" s="522"/>
    </row>
    <row r="897" spans="14:16" ht="13.5">
      <c r="N897" s="522"/>
      <c r="O897" s="522"/>
      <c r="P897" s="522"/>
    </row>
    <row r="898" spans="14:16" ht="13.5">
      <c r="N898" s="522"/>
      <c r="O898" s="522"/>
      <c r="P898" s="522"/>
    </row>
    <row r="899" spans="14:16" ht="13.5">
      <c r="N899" s="522"/>
      <c r="O899" s="522"/>
      <c r="P899" s="522"/>
    </row>
    <row r="900" spans="14:16" ht="13.5">
      <c r="N900" s="522"/>
      <c r="O900" s="522"/>
      <c r="P900" s="522"/>
    </row>
    <row r="901" spans="14:16" ht="13.5">
      <c r="N901" s="522"/>
      <c r="O901" s="522"/>
      <c r="P901" s="522"/>
    </row>
    <row r="902" spans="14:16" ht="13.5">
      <c r="N902" s="522"/>
      <c r="O902" s="522"/>
      <c r="P902" s="522"/>
    </row>
    <row r="903" spans="14:16" ht="13.5">
      <c r="N903" s="522"/>
      <c r="O903" s="522"/>
      <c r="P903" s="522"/>
    </row>
    <row r="904" spans="14:16" ht="13.5">
      <c r="N904" s="522"/>
      <c r="O904" s="522"/>
      <c r="P904" s="522"/>
    </row>
    <row r="905" spans="14:16" ht="13.5">
      <c r="N905" s="522"/>
      <c r="O905" s="522"/>
      <c r="P905" s="522"/>
    </row>
    <row r="906" spans="14:16" ht="13.5">
      <c r="N906" s="522"/>
      <c r="O906" s="522"/>
      <c r="P906" s="522"/>
    </row>
    <row r="907" spans="14:16" ht="13.5">
      <c r="N907" s="522"/>
      <c r="O907" s="522"/>
      <c r="P907" s="522"/>
    </row>
    <row r="908" spans="14:16" ht="13.5">
      <c r="N908" s="522"/>
      <c r="O908" s="522"/>
      <c r="P908" s="522"/>
    </row>
    <row r="909" spans="14:16" ht="13.5">
      <c r="N909" s="522"/>
      <c r="O909" s="522"/>
      <c r="P909" s="522"/>
    </row>
    <row r="910" spans="14:16" ht="13.5">
      <c r="N910" s="522"/>
      <c r="O910" s="522"/>
      <c r="P910" s="522"/>
    </row>
    <row r="911" spans="14:16" ht="13.5">
      <c r="N911" s="522"/>
      <c r="O911" s="522"/>
      <c r="P911" s="522"/>
    </row>
    <row r="912" spans="14:16" ht="13.5">
      <c r="N912" s="522"/>
      <c r="O912" s="522"/>
      <c r="P912" s="522"/>
    </row>
    <row r="913" spans="14:16" ht="13.5">
      <c r="N913" s="522"/>
      <c r="O913" s="522"/>
      <c r="P913" s="522"/>
    </row>
    <row r="914" spans="14:16" ht="13.5">
      <c r="N914" s="522"/>
      <c r="O914" s="522"/>
      <c r="P914" s="522"/>
    </row>
    <row r="915" spans="14:16" ht="13.5">
      <c r="N915" s="522"/>
      <c r="O915" s="522"/>
      <c r="P915" s="522"/>
    </row>
    <row r="916" spans="14:16" ht="13.5">
      <c r="N916" s="522"/>
      <c r="O916" s="522"/>
      <c r="P916" s="522"/>
    </row>
    <row r="917" spans="14:16" ht="13.5">
      <c r="N917" s="522"/>
      <c r="O917" s="522"/>
      <c r="P917" s="522"/>
    </row>
    <row r="918" spans="14:16" ht="13.5">
      <c r="N918" s="522"/>
      <c r="O918" s="522"/>
      <c r="P918" s="522"/>
    </row>
    <row r="919" spans="14:16" ht="13.5">
      <c r="N919" s="522"/>
      <c r="O919" s="522"/>
      <c r="P919" s="522"/>
    </row>
    <row r="920" spans="14:16" ht="13.5">
      <c r="N920" s="522"/>
      <c r="O920" s="522"/>
      <c r="P920" s="522"/>
    </row>
    <row r="921" spans="14:16" ht="13.5">
      <c r="N921" s="522"/>
      <c r="O921" s="522"/>
      <c r="P921" s="522"/>
    </row>
    <row r="922" spans="14:16" ht="13.5">
      <c r="N922" s="522"/>
      <c r="O922" s="522"/>
      <c r="P922" s="522"/>
    </row>
    <row r="923" spans="14:16" ht="13.5">
      <c r="N923" s="522"/>
      <c r="O923" s="522"/>
      <c r="P923" s="522"/>
    </row>
    <row r="924" spans="14:16" ht="13.5">
      <c r="N924" s="522"/>
      <c r="O924" s="522"/>
      <c r="P924" s="522"/>
    </row>
    <row r="925" spans="14:16" ht="13.5">
      <c r="N925" s="522"/>
      <c r="O925" s="522"/>
      <c r="P925" s="522"/>
    </row>
    <row r="926" spans="14:16" ht="13.5">
      <c r="N926" s="522"/>
      <c r="O926" s="522"/>
      <c r="P926" s="522"/>
    </row>
    <row r="927" spans="14:16" ht="13.5">
      <c r="N927" s="522"/>
      <c r="O927" s="522"/>
      <c r="P927" s="522"/>
    </row>
    <row r="928" spans="14:16" ht="13.5">
      <c r="N928" s="522"/>
      <c r="O928" s="522"/>
      <c r="P928" s="522"/>
    </row>
    <row r="929" spans="14:16" ht="13.5">
      <c r="N929" s="522"/>
      <c r="O929" s="522"/>
      <c r="P929" s="522"/>
    </row>
    <row r="930" spans="14:16" ht="13.5">
      <c r="N930" s="522"/>
      <c r="O930" s="522"/>
      <c r="P930" s="522"/>
    </row>
    <row r="931" spans="14:16" ht="13.5">
      <c r="N931" s="522"/>
      <c r="O931" s="522"/>
      <c r="P931" s="522"/>
    </row>
    <row r="932" spans="14:16" ht="13.5">
      <c r="N932" s="522"/>
      <c r="O932" s="522"/>
      <c r="P932" s="522"/>
    </row>
    <row r="933" spans="14:16" ht="13.5">
      <c r="N933" s="522"/>
      <c r="O933" s="522"/>
      <c r="P933" s="522"/>
    </row>
    <row r="934" spans="14:16" ht="13.5">
      <c r="N934" s="522"/>
      <c r="O934" s="522"/>
      <c r="P934" s="522"/>
    </row>
    <row r="935" spans="14:16" ht="13.5">
      <c r="N935" s="522"/>
      <c r="O935" s="522"/>
      <c r="P935" s="522"/>
    </row>
    <row r="936" spans="14:16" ht="13.5">
      <c r="N936" s="522"/>
      <c r="O936" s="522"/>
      <c r="P936" s="522"/>
    </row>
    <row r="937" spans="14:16" ht="13.5">
      <c r="N937" s="522"/>
      <c r="O937" s="522"/>
      <c r="P937" s="522"/>
    </row>
    <row r="938" spans="14:16" ht="13.5">
      <c r="N938" s="522"/>
      <c r="O938" s="522"/>
      <c r="P938" s="522"/>
    </row>
    <row r="939" spans="14:16" ht="13.5">
      <c r="N939" s="522"/>
      <c r="O939" s="522"/>
      <c r="P939" s="522"/>
    </row>
    <row r="940" spans="14:16" ht="13.5">
      <c r="N940" s="522"/>
      <c r="O940" s="522"/>
      <c r="P940" s="522"/>
    </row>
    <row r="941" spans="14:16" ht="13.5">
      <c r="N941" s="522"/>
      <c r="O941" s="522"/>
      <c r="P941" s="522"/>
    </row>
    <row r="942" spans="14:16" ht="13.5">
      <c r="N942" s="522"/>
      <c r="O942" s="522"/>
      <c r="P942" s="522"/>
    </row>
    <row r="943" spans="14:16" ht="13.5">
      <c r="N943" s="522"/>
      <c r="O943" s="522"/>
      <c r="P943" s="522"/>
    </row>
    <row r="944" spans="14:16" ht="13.5">
      <c r="N944" s="522"/>
      <c r="O944" s="522"/>
      <c r="P944" s="522"/>
    </row>
    <row r="945" spans="14:16" ht="13.5">
      <c r="N945" s="522"/>
      <c r="O945" s="522"/>
      <c r="P945" s="522"/>
    </row>
    <row r="946" spans="14:16" ht="13.5">
      <c r="N946" s="522"/>
      <c r="O946" s="522"/>
      <c r="P946" s="522"/>
    </row>
    <row r="947" spans="14:16" ht="13.5">
      <c r="N947" s="522"/>
      <c r="O947" s="522"/>
      <c r="P947" s="522"/>
    </row>
    <row r="948" spans="14:16" ht="13.5">
      <c r="N948" s="522"/>
      <c r="O948" s="522"/>
      <c r="P948" s="522"/>
    </row>
    <row r="949" spans="14:16" ht="13.5">
      <c r="N949" s="522"/>
      <c r="O949" s="522"/>
      <c r="P949" s="522"/>
    </row>
    <row r="950" spans="14:16" ht="13.5">
      <c r="N950" s="522"/>
      <c r="O950" s="522"/>
      <c r="P950" s="522"/>
    </row>
    <row r="951" spans="14:16" ht="13.5">
      <c r="N951" s="522"/>
      <c r="O951" s="522"/>
      <c r="P951" s="522"/>
    </row>
    <row r="952" spans="14:16" ht="13.5">
      <c r="N952" s="522"/>
      <c r="O952" s="522"/>
      <c r="P952" s="522"/>
    </row>
    <row r="953" spans="14:16" ht="13.5">
      <c r="N953" s="522"/>
      <c r="O953" s="522"/>
      <c r="P953" s="522"/>
    </row>
    <row r="954" spans="14:16" ht="13.5">
      <c r="N954" s="522"/>
      <c r="O954" s="522"/>
      <c r="P954" s="522"/>
    </row>
    <row r="955" spans="14:16" ht="13.5">
      <c r="N955" s="522"/>
      <c r="O955" s="522"/>
      <c r="P955" s="522"/>
    </row>
    <row r="956" spans="14:16" ht="13.5">
      <c r="N956" s="522"/>
      <c r="O956" s="522"/>
      <c r="P956" s="522"/>
    </row>
    <row r="957" spans="14:16" ht="13.5">
      <c r="N957" s="522"/>
      <c r="O957" s="522"/>
      <c r="P957" s="522"/>
    </row>
    <row r="958" spans="14:16" ht="13.5">
      <c r="N958" s="522"/>
      <c r="O958" s="522"/>
      <c r="P958" s="522"/>
    </row>
    <row r="959" spans="14:16" ht="13.5">
      <c r="N959" s="522"/>
      <c r="O959" s="522"/>
      <c r="P959" s="522"/>
    </row>
    <row r="960" spans="14:16" ht="13.5">
      <c r="N960" s="522"/>
      <c r="O960" s="522"/>
      <c r="P960" s="522"/>
    </row>
    <row r="961" spans="14:16" ht="13.5">
      <c r="N961" s="522"/>
      <c r="O961" s="522"/>
      <c r="P961" s="522"/>
    </row>
    <row r="962" spans="14:16" ht="13.5">
      <c r="N962" s="522"/>
      <c r="O962" s="522"/>
      <c r="P962" s="522"/>
    </row>
    <row r="963" spans="14:16" ht="13.5">
      <c r="N963" s="522"/>
      <c r="O963" s="522"/>
      <c r="P963" s="522"/>
    </row>
    <row r="964" spans="14:16" ht="13.5">
      <c r="N964" s="522"/>
      <c r="O964" s="522"/>
      <c r="P964" s="522"/>
    </row>
    <row r="965" spans="14:16" ht="13.5">
      <c r="N965" s="522"/>
      <c r="O965" s="522"/>
      <c r="P965" s="522"/>
    </row>
    <row r="966" spans="14:16" ht="13.5">
      <c r="N966" s="522"/>
      <c r="O966" s="522"/>
      <c r="P966" s="522"/>
    </row>
    <row r="967" spans="14:16" ht="13.5">
      <c r="N967" s="522"/>
      <c r="O967" s="522"/>
      <c r="P967" s="522"/>
    </row>
    <row r="968" spans="14:16" ht="13.5">
      <c r="N968" s="522"/>
      <c r="O968" s="522"/>
      <c r="P968" s="522"/>
    </row>
    <row r="969" spans="14:16" ht="13.5">
      <c r="N969" s="522"/>
      <c r="O969" s="522"/>
      <c r="P969" s="522"/>
    </row>
    <row r="970" spans="14:16" ht="13.5">
      <c r="N970" s="522"/>
      <c r="O970" s="522"/>
      <c r="P970" s="522"/>
    </row>
    <row r="971" spans="14:16" ht="13.5">
      <c r="N971" s="522"/>
      <c r="O971" s="522"/>
      <c r="P971" s="522"/>
    </row>
    <row r="972" spans="14:16" ht="13.5">
      <c r="N972" s="522"/>
      <c r="O972" s="522"/>
      <c r="P972" s="522"/>
    </row>
    <row r="973" spans="14:16" ht="13.5">
      <c r="N973" s="522"/>
      <c r="O973" s="522"/>
      <c r="P973" s="522"/>
    </row>
    <row r="974" spans="14:16" ht="13.5">
      <c r="N974" s="522"/>
      <c r="O974" s="522"/>
      <c r="P974" s="522"/>
    </row>
    <row r="975" spans="14:16" ht="13.5">
      <c r="N975" s="522"/>
      <c r="O975" s="522"/>
      <c r="P975" s="522"/>
    </row>
    <row r="976" spans="14:16" ht="13.5">
      <c r="N976" s="522"/>
      <c r="O976" s="522"/>
      <c r="P976" s="522"/>
    </row>
    <row r="977" spans="14:16" ht="13.5">
      <c r="N977" s="522"/>
      <c r="O977" s="522"/>
      <c r="P977" s="522"/>
    </row>
    <row r="978" spans="14:16" ht="13.5">
      <c r="N978" s="522"/>
      <c r="O978" s="522"/>
      <c r="P978" s="522"/>
    </row>
    <row r="979" spans="14:16" ht="13.5">
      <c r="N979" s="522"/>
      <c r="O979" s="522"/>
      <c r="P979" s="522"/>
    </row>
    <row r="980" spans="14:16" ht="13.5">
      <c r="N980" s="522"/>
      <c r="O980" s="522"/>
      <c r="P980" s="522"/>
    </row>
    <row r="981" spans="14:16" ht="13.5">
      <c r="N981" s="522"/>
      <c r="O981" s="522"/>
      <c r="P981" s="522"/>
    </row>
    <row r="982" spans="14:16" ht="13.5">
      <c r="N982" s="522"/>
      <c r="O982" s="522"/>
      <c r="P982" s="522"/>
    </row>
    <row r="983" spans="14:16" ht="13.5">
      <c r="N983" s="522"/>
      <c r="O983" s="522"/>
      <c r="P983" s="522"/>
    </row>
    <row r="984" spans="14:16" ht="13.5">
      <c r="N984" s="522"/>
      <c r="O984" s="522"/>
      <c r="P984" s="522"/>
    </row>
    <row r="985" spans="14:16" ht="13.5">
      <c r="N985" s="522"/>
      <c r="O985" s="522"/>
      <c r="P985" s="522"/>
    </row>
    <row r="986" spans="14:16" ht="13.5">
      <c r="N986" s="522"/>
      <c r="O986" s="522"/>
      <c r="P986" s="522"/>
    </row>
    <row r="987" spans="14:16" ht="13.5">
      <c r="N987" s="522"/>
      <c r="O987" s="522"/>
      <c r="P987" s="522"/>
    </row>
    <row r="988" spans="14:16" ht="13.5">
      <c r="N988" s="522"/>
      <c r="O988" s="522"/>
      <c r="P988" s="522"/>
    </row>
    <row r="989" spans="14:16" ht="13.5">
      <c r="N989" s="522"/>
      <c r="O989" s="522"/>
      <c r="P989" s="522"/>
    </row>
    <row r="990" spans="14:16" ht="13.5">
      <c r="N990" s="522"/>
      <c r="O990" s="522"/>
      <c r="P990" s="522"/>
    </row>
    <row r="991" spans="14:16" ht="13.5">
      <c r="N991" s="522"/>
      <c r="O991" s="522"/>
      <c r="P991" s="522"/>
    </row>
    <row r="992" spans="14:16" ht="13.5">
      <c r="N992" s="522"/>
      <c r="O992" s="522"/>
      <c r="P992" s="522"/>
    </row>
    <row r="993" spans="14:16" ht="13.5">
      <c r="N993" s="522"/>
      <c r="O993" s="522"/>
      <c r="P993" s="522"/>
    </row>
    <row r="994" spans="14:16" ht="13.5">
      <c r="N994" s="522"/>
      <c r="O994" s="522"/>
      <c r="P994" s="522"/>
    </row>
    <row r="995" spans="14:16" ht="13.5">
      <c r="N995" s="522"/>
      <c r="O995" s="522"/>
      <c r="P995" s="522"/>
    </row>
    <row r="996" spans="14:16" ht="13.5">
      <c r="N996" s="522"/>
      <c r="O996" s="522"/>
      <c r="P996" s="522"/>
    </row>
    <row r="997" spans="14:16" ht="13.5">
      <c r="N997" s="522"/>
      <c r="O997" s="522"/>
      <c r="P997" s="522"/>
    </row>
    <row r="998" spans="14:16" ht="13.5">
      <c r="N998" s="522"/>
      <c r="O998" s="522"/>
      <c r="P998" s="522"/>
    </row>
    <row r="999" spans="14:16" ht="13.5">
      <c r="N999" s="522"/>
      <c r="O999" s="522"/>
      <c r="P999" s="522"/>
    </row>
    <row r="1000" spans="14:16" ht="13.5">
      <c r="N1000" s="522"/>
      <c r="O1000" s="522"/>
      <c r="P1000" s="522"/>
    </row>
    <row r="1001" spans="14:16" ht="13.5">
      <c r="N1001" s="522"/>
      <c r="O1001" s="522"/>
      <c r="P1001" s="522"/>
    </row>
    <row r="1002" spans="14:16" ht="13.5">
      <c r="N1002" s="522"/>
      <c r="O1002" s="522"/>
      <c r="P1002" s="522"/>
    </row>
    <row r="1003" spans="14:16" ht="13.5">
      <c r="N1003" s="522"/>
      <c r="O1003" s="522"/>
      <c r="P1003" s="522"/>
    </row>
    <row r="1004" spans="14:16" ht="13.5">
      <c r="N1004" s="522"/>
      <c r="O1004" s="522"/>
      <c r="P1004" s="522"/>
    </row>
    <row r="1005" spans="14:16" ht="13.5">
      <c r="N1005" s="522"/>
      <c r="O1005" s="522"/>
      <c r="P1005" s="522"/>
    </row>
    <row r="1006" spans="14:16" ht="13.5">
      <c r="N1006" s="522"/>
      <c r="O1006" s="522"/>
      <c r="P1006" s="522"/>
    </row>
    <row r="1007" spans="14:16" ht="13.5">
      <c r="N1007" s="522"/>
      <c r="O1007" s="522"/>
      <c r="P1007" s="522"/>
    </row>
    <row r="1008" spans="14:16" ht="13.5">
      <c r="N1008" s="522"/>
      <c r="O1008" s="522"/>
      <c r="P1008" s="522"/>
    </row>
    <row r="1009" spans="14:16" ht="13.5">
      <c r="N1009" s="522"/>
      <c r="O1009" s="522"/>
      <c r="P1009" s="522"/>
    </row>
    <row r="1010" spans="14:16" ht="13.5">
      <c r="N1010" s="522"/>
      <c r="O1010" s="522"/>
      <c r="P1010" s="522"/>
    </row>
    <row r="1011" spans="14:16" ht="13.5">
      <c r="N1011" s="522"/>
      <c r="O1011" s="522"/>
      <c r="P1011" s="522"/>
    </row>
    <row r="1012" spans="14:16" ht="13.5">
      <c r="N1012" s="522"/>
      <c r="O1012" s="522"/>
      <c r="P1012" s="522"/>
    </row>
    <row r="1013" spans="14:16" ht="13.5">
      <c r="N1013" s="522"/>
      <c r="O1013" s="522"/>
      <c r="P1013" s="522"/>
    </row>
    <row r="1014" spans="14:16" ht="13.5">
      <c r="N1014" s="522"/>
      <c r="O1014" s="522"/>
      <c r="P1014" s="522"/>
    </row>
    <row r="1015" spans="14:16" ht="13.5">
      <c r="N1015" s="522"/>
      <c r="O1015" s="522"/>
      <c r="P1015" s="522"/>
    </row>
    <row r="1016" spans="14:16" ht="13.5">
      <c r="N1016" s="522"/>
      <c r="O1016" s="522"/>
      <c r="P1016" s="522"/>
    </row>
    <row r="1017" spans="14:16" ht="13.5">
      <c r="N1017" s="522"/>
      <c r="O1017" s="522"/>
      <c r="P1017" s="522"/>
    </row>
    <row r="1018" spans="14:16" ht="13.5">
      <c r="N1018" s="522"/>
      <c r="O1018" s="522"/>
      <c r="P1018" s="522"/>
    </row>
    <row r="1019" spans="14:16" ht="13.5">
      <c r="N1019" s="522"/>
      <c r="O1019" s="522"/>
      <c r="P1019" s="522"/>
    </row>
    <row r="1020" spans="14:16" ht="13.5">
      <c r="N1020" s="522"/>
      <c r="O1020" s="522"/>
      <c r="P1020" s="522"/>
    </row>
    <row r="1021" spans="14:16" ht="13.5">
      <c r="N1021" s="522"/>
      <c r="O1021" s="522"/>
      <c r="P1021" s="522"/>
    </row>
    <row r="1022" spans="14:16" ht="13.5">
      <c r="N1022" s="522"/>
      <c r="O1022" s="522"/>
      <c r="P1022" s="522"/>
    </row>
    <row r="1023" spans="14:16" ht="13.5">
      <c r="N1023" s="522"/>
      <c r="O1023" s="522"/>
      <c r="P1023" s="522"/>
    </row>
    <row r="1024" spans="14:16" ht="13.5">
      <c r="N1024" s="522"/>
      <c r="O1024" s="522"/>
      <c r="P1024" s="522"/>
    </row>
    <row r="1025" spans="14:16" ht="13.5">
      <c r="N1025" s="522"/>
      <c r="O1025" s="522"/>
      <c r="P1025" s="522"/>
    </row>
    <row r="1026" spans="14:16" ht="13.5">
      <c r="N1026" s="522"/>
      <c r="O1026" s="522"/>
      <c r="P1026" s="522"/>
    </row>
    <row r="1027" spans="14:16" ht="13.5">
      <c r="N1027" s="522"/>
      <c r="O1027" s="522"/>
      <c r="P1027" s="522"/>
    </row>
    <row r="1028" spans="14:16" ht="13.5">
      <c r="N1028" s="522"/>
      <c r="O1028" s="522"/>
      <c r="P1028" s="522"/>
    </row>
    <row r="1029" spans="14:16" ht="13.5">
      <c r="N1029" s="522"/>
      <c r="O1029" s="522"/>
      <c r="P1029" s="522"/>
    </row>
    <row r="1030" spans="14:16" ht="13.5">
      <c r="N1030" s="522"/>
      <c r="O1030" s="522"/>
      <c r="P1030" s="522"/>
    </row>
    <row r="1031" spans="14:16" ht="13.5">
      <c r="N1031" s="522"/>
      <c r="O1031" s="522"/>
      <c r="P1031" s="522"/>
    </row>
    <row r="1032" spans="14:16" ht="13.5">
      <c r="N1032" s="522"/>
      <c r="O1032" s="522"/>
      <c r="P1032" s="522"/>
    </row>
    <row r="1033" spans="14:16" ht="13.5">
      <c r="N1033" s="522"/>
      <c r="O1033" s="522"/>
      <c r="P1033" s="522"/>
    </row>
    <row r="1034" spans="14:16" ht="13.5">
      <c r="N1034" s="522"/>
      <c r="O1034" s="522"/>
      <c r="P1034" s="522"/>
    </row>
    <row r="1035" spans="14:16" ht="13.5">
      <c r="N1035" s="522"/>
      <c r="O1035" s="522"/>
      <c r="P1035" s="522"/>
    </row>
    <row r="1036" spans="14:16" ht="13.5">
      <c r="N1036" s="522"/>
      <c r="O1036" s="522"/>
      <c r="P1036" s="522"/>
    </row>
    <row r="1037" spans="14:16" ht="13.5">
      <c r="N1037" s="522"/>
      <c r="O1037" s="522"/>
      <c r="P1037" s="522"/>
    </row>
    <row r="1038" spans="14:16" ht="13.5">
      <c r="N1038" s="522"/>
      <c r="O1038" s="522"/>
      <c r="P1038" s="522"/>
    </row>
    <row r="1039" spans="14:16" ht="13.5">
      <c r="N1039" s="522"/>
      <c r="O1039" s="522"/>
      <c r="P1039" s="522"/>
    </row>
    <row r="1040" spans="14:16" ht="13.5">
      <c r="N1040" s="522"/>
      <c r="O1040" s="522"/>
      <c r="P1040" s="522"/>
    </row>
    <row r="1041" spans="14:16" ht="13.5">
      <c r="N1041" s="522"/>
      <c r="O1041" s="522"/>
      <c r="P1041" s="522"/>
    </row>
    <row r="1042" spans="14:16" ht="13.5">
      <c r="N1042" s="522"/>
      <c r="O1042" s="522"/>
      <c r="P1042" s="522"/>
    </row>
    <row r="1043" spans="14:16" ht="13.5">
      <c r="N1043" s="522"/>
      <c r="O1043" s="522"/>
      <c r="P1043" s="522"/>
    </row>
    <row r="1044" spans="14:16" ht="13.5">
      <c r="N1044" s="522"/>
      <c r="O1044" s="522"/>
      <c r="P1044" s="522"/>
    </row>
    <row r="1045" spans="14:16" ht="13.5">
      <c r="N1045" s="522"/>
      <c r="O1045" s="522"/>
      <c r="P1045" s="522"/>
    </row>
    <row r="1046" spans="14:16" ht="13.5">
      <c r="N1046" s="522"/>
      <c r="O1046" s="522"/>
      <c r="P1046" s="522"/>
    </row>
    <row r="1047" spans="14:16" ht="13.5">
      <c r="N1047" s="522"/>
      <c r="O1047" s="522"/>
      <c r="P1047" s="522"/>
    </row>
    <row r="1048" spans="14:16" ht="13.5">
      <c r="N1048" s="522"/>
      <c r="O1048" s="522"/>
      <c r="P1048" s="522"/>
    </row>
    <row r="1049" spans="14:16" ht="13.5">
      <c r="N1049" s="522"/>
      <c r="O1049" s="522"/>
      <c r="P1049" s="522"/>
    </row>
    <row r="1050" spans="14:16" ht="13.5">
      <c r="N1050" s="522"/>
      <c r="O1050" s="522"/>
      <c r="P1050" s="522"/>
    </row>
    <row r="1051" spans="14:16" ht="13.5">
      <c r="N1051" s="522"/>
      <c r="O1051" s="522"/>
      <c r="P1051" s="522"/>
    </row>
    <row r="1052" spans="14:16" ht="13.5">
      <c r="N1052" s="522"/>
      <c r="O1052" s="522"/>
      <c r="P1052" s="522"/>
    </row>
    <row r="1053" spans="14:16" ht="13.5">
      <c r="N1053" s="522"/>
      <c r="O1053" s="522"/>
      <c r="P1053" s="522"/>
    </row>
    <row r="1054" spans="14:16" ht="13.5">
      <c r="N1054" s="522"/>
      <c r="O1054" s="522"/>
      <c r="P1054" s="522"/>
    </row>
    <row r="1055" spans="14:16" ht="13.5">
      <c r="N1055" s="522"/>
      <c r="O1055" s="522"/>
      <c r="P1055" s="522"/>
    </row>
    <row r="1056" spans="14:16" ht="13.5">
      <c r="N1056" s="522"/>
      <c r="O1056" s="522"/>
      <c r="P1056" s="522"/>
    </row>
    <row r="1057" spans="14:16" ht="13.5">
      <c r="N1057" s="522"/>
      <c r="O1057" s="522"/>
      <c r="P1057" s="522"/>
    </row>
    <row r="1058" spans="14:16" ht="13.5">
      <c r="N1058" s="522"/>
      <c r="O1058" s="522"/>
      <c r="P1058" s="522"/>
    </row>
    <row r="1059" spans="14:16" ht="13.5">
      <c r="N1059" s="522"/>
      <c r="O1059" s="522"/>
      <c r="P1059" s="522"/>
    </row>
    <row r="1060" spans="14:16" ht="13.5">
      <c r="N1060" s="522"/>
      <c r="O1060" s="522"/>
      <c r="P1060" s="522"/>
    </row>
    <row r="1061" spans="14:16" ht="13.5">
      <c r="N1061" s="522"/>
      <c r="O1061" s="522"/>
      <c r="P1061" s="522"/>
    </row>
    <row r="1062" spans="14:16" ht="13.5">
      <c r="N1062" s="522"/>
      <c r="O1062" s="522"/>
      <c r="P1062" s="522"/>
    </row>
    <row r="1063" spans="14:16" ht="13.5">
      <c r="N1063" s="522"/>
      <c r="O1063" s="522"/>
      <c r="P1063" s="522"/>
    </row>
    <row r="1064" spans="14:16" ht="13.5">
      <c r="N1064" s="522"/>
      <c r="O1064" s="522"/>
      <c r="P1064" s="522"/>
    </row>
    <row r="1065" spans="14:16" ht="13.5">
      <c r="N1065" s="522"/>
      <c r="O1065" s="522"/>
      <c r="P1065" s="522"/>
    </row>
    <row r="1066" spans="14:16" ht="13.5">
      <c r="N1066" s="522"/>
      <c r="O1066" s="522"/>
      <c r="P1066" s="522"/>
    </row>
    <row r="1067" spans="14:16" ht="13.5">
      <c r="N1067" s="522"/>
      <c r="O1067" s="522"/>
      <c r="P1067" s="522"/>
    </row>
    <row r="1068" spans="14:16" ht="13.5">
      <c r="N1068" s="522"/>
      <c r="O1068" s="522"/>
      <c r="P1068" s="522"/>
    </row>
    <row r="1069" spans="14:16" ht="13.5">
      <c r="N1069" s="522"/>
      <c r="O1069" s="522"/>
      <c r="P1069" s="522"/>
    </row>
    <row r="1070" spans="14:16" ht="13.5">
      <c r="N1070" s="522"/>
      <c r="O1070" s="522"/>
      <c r="P1070" s="522"/>
    </row>
    <row r="1071" spans="14:16" ht="13.5">
      <c r="N1071" s="522"/>
      <c r="O1071" s="522"/>
      <c r="P1071" s="522"/>
    </row>
    <row r="1072" spans="14:16" ht="13.5">
      <c r="N1072" s="522"/>
      <c r="O1072" s="522"/>
      <c r="P1072" s="522"/>
    </row>
    <row r="1073" spans="14:16" ht="13.5">
      <c r="N1073" s="522"/>
      <c r="O1073" s="522"/>
      <c r="P1073" s="522"/>
    </row>
    <row r="1074" spans="14:16" ht="13.5">
      <c r="N1074" s="522"/>
      <c r="O1074" s="522"/>
      <c r="P1074" s="522"/>
    </row>
    <row r="1075" spans="14:16" ht="13.5">
      <c r="N1075" s="522"/>
      <c r="O1075" s="522"/>
      <c r="P1075" s="522"/>
    </row>
    <row r="1076" spans="14:16" ht="13.5">
      <c r="N1076" s="522"/>
      <c r="O1076" s="522"/>
      <c r="P1076" s="522"/>
    </row>
    <row r="1077" spans="14:16" ht="13.5">
      <c r="N1077" s="522"/>
      <c r="O1077" s="522"/>
      <c r="P1077" s="522"/>
    </row>
    <row r="1078" spans="14:16" ht="13.5">
      <c r="N1078" s="522"/>
      <c r="O1078" s="522"/>
      <c r="P1078" s="522"/>
    </row>
    <row r="1079" spans="14:16" ht="13.5">
      <c r="N1079" s="522"/>
      <c r="O1079" s="522"/>
      <c r="P1079" s="522"/>
    </row>
    <row r="1080" spans="14:16" ht="13.5">
      <c r="N1080" s="522"/>
      <c r="O1080" s="522"/>
      <c r="P1080" s="522"/>
    </row>
    <row r="1081" spans="14:16" ht="13.5">
      <c r="N1081" s="522"/>
      <c r="O1081" s="522"/>
      <c r="P1081" s="522"/>
    </row>
    <row r="1082" spans="14:16" ht="13.5">
      <c r="N1082" s="522"/>
      <c r="O1082" s="522"/>
      <c r="P1082" s="522"/>
    </row>
    <row r="1083" spans="14:16" ht="13.5">
      <c r="N1083" s="522"/>
      <c r="O1083" s="522"/>
      <c r="P1083" s="522"/>
    </row>
    <row r="1084" spans="14:16" ht="13.5">
      <c r="N1084" s="522"/>
      <c r="O1084" s="522"/>
      <c r="P1084" s="522"/>
    </row>
    <row r="1085" spans="14:16" ht="13.5">
      <c r="N1085" s="522"/>
      <c r="O1085" s="522"/>
      <c r="P1085" s="522"/>
    </row>
    <row r="1086" spans="14:16" ht="13.5">
      <c r="N1086" s="522"/>
      <c r="O1086" s="522"/>
      <c r="P1086" s="522"/>
    </row>
    <row r="1087" spans="14:16" ht="13.5">
      <c r="N1087" s="522"/>
      <c r="O1087" s="522"/>
      <c r="P1087" s="522"/>
    </row>
    <row r="1088" spans="14:16" ht="13.5">
      <c r="N1088" s="522"/>
      <c r="O1088" s="522"/>
      <c r="P1088" s="522"/>
    </row>
    <row r="1089" spans="14:16" ht="13.5">
      <c r="N1089" s="522"/>
      <c r="O1089" s="522"/>
      <c r="P1089" s="522"/>
    </row>
    <row r="1090" spans="14:16" ht="13.5">
      <c r="N1090" s="522"/>
      <c r="O1090" s="522"/>
      <c r="P1090" s="522"/>
    </row>
    <row r="1091" spans="14:16" ht="13.5">
      <c r="N1091" s="522"/>
      <c r="O1091" s="522"/>
      <c r="P1091" s="522"/>
    </row>
    <row r="1092" spans="14:16" ht="13.5">
      <c r="N1092" s="522"/>
      <c r="O1092" s="522"/>
      <c r="P1092" s="522"/>
    </row>
    <row r="1093" spans="14:16" ht="13.5">
      <c r="N1093" s="522"/>
      <c r="O1093" s="522"/>
      <c r="P1093" s="522"/>
    </row>
    <row r="1094" spans="14:16" ht="13.5">
      <c r="N1094" s="522"/>
      <c r="O1094" s="522"/>
      <c r="P1094" s="522"/>
    </row>
    <row r="1095" spans="14:16" ht="13.5">
      <c r="N1095" s="522"/>
      <c r="O1095" s="522"/>
      <c r="P1095" s="522"/>
    </row>
    <row r="1096" spans="14:16" ht="13.5">
      <c r="N1096" s="522"/>
      <c r="O1096" s="522"/>
      <c r="P1096" s="522"/>
    </row>
    <row r="1097" spans="14:16" ht="13.5">
      <c r="N1097" s="522"/>
      <c r="O1097" s="522"/>
      <c r="P1097" s="522"/>
    </row>
    <row r="1098" spans="14:16" ht="13.5">
      <c r="N1098" s="522"/>
      <c r="O1098" s="522"/>
      <c r="P1098" s="522"/>
    </row>
    <row r="1099" spans="14:16" ht="13.5">
      <c r="N1099" s="522"/>
      <c r="O1099" s="522"/>
      <c r="P1099" s="522"/>
    </row>
    <row r="1100" spans="14:16" ht="13.5">
      <c r="N1100" s="522"/>
      <c r="O1100" s="522"/>
      <c r="P1100" s="522"/>
    </row>
    <row r="1101" spans="14:16" ht="13.5">
      <c r="N1101" s="522"/>
      <c r="O1101" s="522"/>
      <c r="P1101" s="522"/>
    </row>
    <row r="1102" spans="14:16" ht="13.5">
      <c r="N1102" s="522"/>
      <c r="O1102" s="522"/>
      <c r="P1102" s="522"/>
    </row>
    <row r="1103" spans="14:16" ht="13.5">
      <c r="N1103" s="522"/>
      <c r="O1103" s="522"/>
      <c r="P1103" s="522"/>
    </row>
    <row r="1104" spans="14:16" ht="13.5">
      <c r="N1104" s="522"/>
      <c r="O1104" s="522"/>
      <c r="P1104" s="522"/>
    </row>
    <row r="1105" spans="14:16" ht="13.5">
      <c r="N1105" s="522"/>
      <c r="O1105" s="522"/>
      <c r="P1105" s="522"/>
    </row>
    <row r="1106" spans="14:16" ht="13.5">
      <c r="N1106" s="522"/>
      <c r="O1106" s="522"/>
      <c r="P1106" s="522"/>
    </row>
    <row r="1107" spans="14:16" ht="13.5">
      <c r="N1107" s="522"/>
      <c r="O1107" s="522"/>
      <c r="P1107" s="522"/>
    </row>
    <row r="1108" spans="14:16" ht="13.5">
      <c r="N1108" s="522"/>
      <c r="O1108" s="522"/>
      <c r="P1108" s="522"/>
    </row>
    <row r="1109" spans="14:16" ht="13.5">
      <c r="N1109" s="522"/>
      <c r="O1109" s="522"/>
      <c r="P1109" s="522"/>
    </row>
    <row r="1110" spans="14:16" ht="13.5">
      <c r="N1110" s="522"/>
      <c r="O1110" s="522"/>
      <c r="P1110" s="522"/>
    </row>
    <row r="1111" spans="14:16" ht="13.5">
      <c r="N1111" s="522"/>
      <c r="O1111" s="522"/>
      <c r="P1111" s="522"/>
    </row>
    <row r="1112" spans="14:16" ht="13.5">
      <c r="N1112" s="522"/>
      <c r="O1112" s="522"/>
      <c r="P1112" s="522"/>
    </row>
    <row r="1113" spans="14:16" ht="13.5">
      <c r="N1113" s="522"/>
      <c r="O1113" s="522"/>
      <c r="P1113" s="522"/>
    </row>
    <row r="1114" spans="14:16" ht="13.5">
      <c r="N1114" s="522"/>
      <c r="O1114" s="522"/>
      <c r="P1114" s="522"/>
    </row>
    <row r="1115" spans="14:16" ht="13.5">
      <c r="N1115" s="522"/>
      <c r="O1115" s="522"/>
      <c r="P1115" s="522"/>
    </row>
    <row r="1116" spans="14:16" ht="13.5">
      <c r="N1116" s="522"/>
      <c r="O1116" s="522"/>
      <c r="P1116" s="522"/>
    </row>
    <row r="1117" spans="14:16" ht="13.5">
      <c r="N1117" s="522"/>
      <c r="O1117" s="522"/>
      <c r="P1117" s="522"/>
    </row>
    <row r="1118" spans="14:16" ht="13.5">
      <c r="N1118" s="522"/>
      <c r="O1118" s="522"/>
      <c r="P1118" s="522"/>
    </row>
    <row r="1119" spans="14:16" ht="13.5">
      <c r="N1119" s="522"/>
      <c r="O1119" s="522"/>
      <c r="P1119" s="522"/>
    </row>
    <row r="1120" spans="14:16" ht="13.5">
      <c r="N1120" s="522"/>
      <c r="O1120" s="522"/>
      <c r="P1120" s="522"/>
    </row>
    <row r="1121" spans="14:16" ht="13.5">
      <c r="N1121" s="522"/>
      <c r="O1121" s="522"/>
      <c r="P1121" s="522"/>
    </row>
    <row r="1122" spans="14:16" ht="13.5">
      <c r="N1122" s="522"/>
      <c r="O1122" s="522"/>
      <c r="P1122" s="522"/>
    </row>
    <row r="1123" spans="14:16" ht="13.5">
      <c r="N1123" s="522"/>
      <c r="O1123" s="522"/>
      <c r="P1123" s="522"/>
    </row>
    <row r="1124" spans="14:16" ht="13.5">
      <c r="N1124" s="522"/>
      <c r="O1124" s="522"/>
      <c r="P1124" s="522"/>
    </row>
    <row r="1125" spans="14:16" ht="13.5">
      <c r="N1125" s="522"/>
      <c r="O1125" s="522"/>
      <c r="P1125" s="522"/>
    </row>
    <row r="1126" spans="14:16" ht="13.5">
      <c r="N1126" s="522"/>
      <c r="O1126" s="522"/>
      <c r="P1126" s="522"/>
    </row>
    <row r="1127" spans="14:16" ht="13.5">
      <c r="N1127" s="522"/>
      <c r="O1127" s="522"/>
      <c r="P1127" s="522"/>
    </row>
    <row r="1128" spans="14:16" ht="13.5">
      <c r="N1128" s="522"/>
      <c r="O1128" s="522"/>
      <c r="P1128" s="522"/>
    </row>
    <row r="1129" spans="14:16" ht="13.5">
      <c r="N1129" s="522"/>
      <c r="O1129" s="522"/>
      <c r="P1129" s="522"/>
    </row>
    <row r="1130" spans="14:16" ht="13.5">
      <c r="N1130" s="522"/>
      <c r="O1130" s="522"/>
      <c r="P1130" s="522"/>
    </row>
    <row r="1131" spans="14:16" ht="13.5">
      <c r="N1131" s="522"/>
      <c r="O1131" s="522"/>
      <c r="P1131" s="522"/>
    </row>
    <row r="1132" spans="14:16" ht="13.5">
      <c r="N1132" s="522"/>
      <c r="O1132" s="522"/>
      <c r="P1132" s="522"/>
    </row>
    <row r="1133" spans="14:16" ht="13.5">
      <c r="N1133" s="522"/>
      <c r="O1133" s="522"/>
      <c r="P1133" s="522"/>
    </row>
    <row r="1134" spans="14:16" ht="13.5">
      <c r="N1134" s="522"/>
      <c r="O1134" s="522"/>
      <c r="P1134" s="522"/>
    </row>
    <row r="1135" spans="14:16" ht="13.5">
      <c r="N1135" s="522"/>
      <c r="O1135" s="522"/>
      <c r="P1135" s="522"/>
    </row>
    <row r="1136" spans="14:16" ht="13.5">
      <c r="N1136" s="522"/>
      <c r="O1136" s="522"/>
      <c r="P1136" s="522"/>
    </row>
    <row r="1137" spans="14:16" ht="13.5">
      <c r="N1137" s="522"/>
      <c r="O1137" s="522"/>
      <c r="P1137" s="522"/>
    </row>
    <row r="1138" spans="14:16" ht="13.5">
      <c r="N1138" s="522"/>
      <c r="O1138" s="522"/>
      <c r="P1138" s="522"/>
    </row>
    <row r="1139" spans="14:16" ht="13.5">
      <c r="N1139" s="522"/>
      <c r="O1139" s="522"/>
      <c r="P1139" s="522"/>
    </row>
    <row r="1140" spans="14:16" ht="13.5">
      <c r="N1140" s="522"/>
      <c r="O1140" s="522"/>
      <c r="P1140" s="522"/>
    </row>
    <row r="1141" spans="14:16" ht="13.5">
      <c r="N1141" s="522"/>
      <c r="O1141" s="522"/>
      <c r="P1141" s="522"/>
    </row>
    <row r="1142" spans="14:16" ht="13.5">
      <c r="N1142" s="522"/>
      <c r="O1142" s="522"/>
      <c r="P1142" s="522"/>
    </row>
    <row r="1143" spans="14:16" ht="13.5">
      <c r="N1143" s="522"/>
      <c r="O1143" s="522"/>
      <c r="P1143" s="522"/>
    </row>
    <row r="1144" spans="14:16" ht="13.5">
      <c r="N1144" s="522"/>
      <c r="O1144" s="522"/>
      <c r="P1144" s="522"/>
    </row>
    <row r="1145" spans="14:16" ht="13.5">
      <c r="N1145" s="522"/>
      <c r="O1145" s="522"/>
      <c r="P1145" s="522"/>
    </row>
    <row r="1146" spans="14:16" ht="13.5">
      <c r="N1146" s="522"/>
      <c r="O1146" s="522"/>
      <c r="P1146" s="522"/>
    </row>
    <row r="1147" spans="14:16" ht="13.5">
      <c r="N1147" s="522"/>
      <c r="O1147" s="522"/>
      <c r="P1147" s="522"/>
    </row>
    <row r="1148" spans="14:16" ht="13.5">
      <c r="N1148" s="522"/>
      <c r="O1148" s="522"/>
      <c r="P1148" s="522"/>
    </row>
    <row r="1149" spans="14:16" ht="13.5">
      <c r="N1149" s="522"/>
      <c r="O1149" s="522"/>
      <c r="P1149" s="522"/>
    </row>
    <row r="1150" spans="14:16" ht="13.5">
      <c r="N1150" s="522"/>
      <c r="O1150" s="522"/>
      <c r="P1150" s="522"/>
    </row>
    <row r="1151" spans="14:16" ht="13.5">
      <c r="N1151" s="522"/>
      <c r="O1151" s="522"/>
      <c r="P1151" s="522"/>
    </row>
    <row r="1152" spans="14:16" ht="13.5">
      <c r="N1152" s="522"/>
      <c r="O1152" s="522"/>
      <c r="P1152" s="522"/>
    </row>
    <row r="1153" spans="14:16" ht="13.5">
      <c r="N1153" s="522"/>
      <c r="O1153" s="522"/>
      <c r="P1153" s="522"/>
    </row>
    <row r="1154" spans="14:16" ht="13.5">
      <c r="N1154" s="522"/>
      <c r="O1154" s="522"/>
      <c r="P1154" s="522"/>
    </row>
    <row r="1155" spans="14:16" ht="13.5">
      <c r="N1155" s="522"/>
      <c r="O1155" s="522"/>
      <c r="P1155" s="522"/>
    </row>
    <row r="1156" spans="14:16" ht="13.5">
      <c r="N1156" s="522"/>
      <c r="O1156" s="522"/>
      <c r="P1156" s="522"/>
    </row>
    <row r="1157" spans="14:16" ht="13.5">
      <c r="N1157" s="522"/>
      <c r="O1157" s="522"/>
      <c r="P1157" s="522"/>
    </row>
    <row r="1158" spans="14:16" ht="13.5">
      <c r="N1158" s="522"/>
      <c r="O1158" s="522"/>
      <c r="P1158" s="522"/>
    </row>
    <row r="1159" spans="14:16" ht="13.5">
      <c r="N1159" s="522"/>
      <c r="O1159" s="522"/>
      <c r="P1159" s="522"/>
    </row>
    <row r="1160" spans="14:16" ht="13.5">
      <c r="N1160" s="522"/>
      <c r="O1160" s="522"/>
      <c r="P1160" s="522"/>
    </row>
    <row r="1161" spans="14:16" ht="13.5">
      <c r="N1161" s="522"/>
      <c r="O1161" s="522"/>
      <c r="P1161" s="522"/>
    </row>
    <row r="1162" spans="14:16" ht="13.5">
      <c r="N1162" s="522"/>
      <c r="O1162" s="522"/>
      <c r="P1162" s="522"/>
    </row>
    <row r="1163" spans="14:16" ht="13.5">
      <c r="N1163" s="522"/>
      <c r="O1163" s="522"/>
      <c r="P1163" s="522"/>
    </row>
    <row r="1164" spans="14:16" ht="13.5">
      <c r="N1164" s="522"/>
      <c r="O1164" s="522"/>
      <c r="P1164" s="522"/>
    </row>
    <row r="1165" spans="14:16" ht="13.5">
      <c r="N1165" s="522"/>
      <c r="O1165" s="522"/>
      <c r="P1165" s="522"/>
    </row>
    <row r="1166" spans="14:16" ht="13.5">
      <c r="N1166" s="522"/>
      <c r="O1166" s="522"/>
      <c r="P1166" s="522"/>
    </row>
    <row r="1167" spans="14:16" ht="13.5">
      <c r="N1167" s="522"/>
      <c r="O1167" s="522"/>
      <c r="P1167" s="522"/>
    </row>
    <row r="1168" spans="14:16" ht="13.5">
      <c r="N1168" s="522"/>
      <c r="O1168" s="522"/>
      <c r="P1168" s="522"/>
    </row>
    <row r="1169" spans="14:16" ht="13.5">
      <c r="N1169" s="522"/>
      <c r="O1169" s="522"/>
      <c r="P1169" s="522"/>
    </row>
    <row r="1170" spans="14:16" ht="13.5">
      <c r="N1170" s="522"/>
      <c r="O1170" s="522"/>
      <c r="P1170" s="522"/>
    </row>
    <row r="1171" spans="14:16" ht="13.5">
      <c r="N1171" s="522"/>
      <c r="O1171" s="522"/>
      <c r="P1171" s="522"/>
    </row>
    <row r="1172" spans="14:16" ht="13.5">
      <c r="N1172" s="522"/>
      <c r="O1172" s="522"/>
      <c r="P1172" s="522"/>
    </row>
    <row r="1173" spans="14:16" ht="13.5">
      <c r="N1173" s="522"/>
      <c r="O1173" s="522"/>
      <c r="P1173" s="522"/>
    </row>
    <row r="1174" spans="14:16" ht="13.5">
      <c r="N1174" s="522"/>
      <c r="O1174" s="522"/>
      <c r="P1174" s="522"/>
    </row>
    <row r="1175" spans="14:16" ht="13.5">
      <c r="N1175" s="522"/>
      <c r="O1175" s="522"/>
      <c r="P1175" s="522"/>
    </row>
    <row r="1176" spans="14:16" ht="13.5">
      <c r="N1176" s="522"/>
      <c r="O1176" s="522"/>
      <c r="P1176" s="522"/>
    </row>
    <row r="1177" spans="14:16" ht="13.5">
      <c r="N1177" s="522"/>
      <c r="O1177" s="522"/>
      <c r="P1177" s="522"/>
    </row>
    <row r="1178" spans="14:16" ht="13.5">
      <c r="N1178" s="522"/>
      <c r="O1178" s="522"/>
      <c r="P1178" s="522"/>
    </row>
    <row r="1179" spans="14:16" ht="13.5">
      <c r="N1179" s="522"/>
      <c r="O1179" s="522"/>
      <c r="P1179" s="522"/>
    </row>
    <row r="1180" spans="14:16" ht="13.5">
      <c r="N1180" s="522"/>
      <c r="O1180" s="522"/>
      <c r="P1180" s="522"/>
    </row>
    <row r="1181" spans="14:16" ht="13.5">
      <c r="N1181" s="522"/>
      <c r="O1181" s="522"/>
      <c r="P1181" s="522"/>
    </row>
    <row r="1182" spans="14:16" ht="13.5">
      <c r="N1182" s="522"/>
      <c r="O1182" s="522"/>
      <c r="P1182" s="522"/>
    </row>
    <row r="1183" spans="14:16" ht="13.5">
      <c r="N1183" s="522"/>
      <c r="O1183" s="522"/>
      <c r="P1183" s="522"/>
    </row>
    <row r="1184" spans="14:16" ht="13.5">
      <c r="N1184" s="522"/>
      <c r="O1184" s="522"/>
      <c r="P1184" s="522"/>
    </row>
    <row r="1185" spans="14:16" ht="13.5">
      <c r="N1185" s="522"/>
      <c r="O1185" s="522"/>
      <c r="P1185" s="522"/>
    </row>
    <row r="1186" spans="14:16" ht="13.5">
      <c r="N1186" s="522"/>
      <c r="O1186" s="522"/>
      <c r="P1186" s="522"/>
    </row>
    <row r="1187" spans="14:16" ht="13.5">
      <c r="N1187" s="522"/>
      <c r="O1187" s="522"/>
      <c r="P1187" s="522"/>
    </row>
    <row r="1188" spans="14:16" ht="13.5">
      <c r="N1188" s="522"/>
      <c r="O1188" s="522"/>
      <c r="P1188" s="522"/>
    </row>
    <row r="1189" spans="14:16" ht="13.5">
      <c r="N1189" s="522"/>
      <c r="O1189" s="522"/>
      <c r="P1189" s="522"/>
    </row>
    <row r="1190" spans="14:16" ht="13.5">
      <c r="N1190" s="522"/>
      <c r="O1190" s="522"/>
      <c r="P1190" s="522"/>
    </row>
    <row r="1191" spans="14:16" ht="13.5">
      <c r="N1191" s="522"/>
      <c r="O1191" s="522"/>
      <c r="P1191" s="522"/>
    </row>
    <row r="1192" spans="14:16" ht="13.5">
      <c r="N1192" s="522"/>
      <c r="O1192" s="522"/>
      <c r="P1192" s="522"/>
    </row>
    <row r="1193" spans="14:16" ht="13.5">
      <c r="N1193" s="522"/>
      <c r="O1193" s="522"/>
      <c r="P1193" s="522"/>
    </row>
    <row r="1194" spans="14:16" ht="13.5">
      <c r="N1194" s="522"/>
      <c r="O1194" s="522"/>
      <c r="P1194" s="522"/>
    </row>
    <row r="1195" spans="14:16" ht="13.5">
      <c r="N1195" s="522"/>
      <c r="O1195" s="522"/>
      <c r="P1195" s="522"/>
    </row>
    <row r="1196" spans="14:16" ht="13.5">
      <c r="N1196" s="522"/>
      <c r="O1196" s="522"/>
      <c r="P1196" s="522"/>
    </row>
    <row r="1197" spans="14:16" ht="13.5">
      <c r="N1197" s="522"/>
      <c r="O1197" s="522"/>
      <c r="P1197" s="522"/>
    </row>
    <row r="1198" spans="14:16" ht="13.5">
      <c r="N1198" s="522"/>
      <c r="O1198" s="522"/>
      <c r="P1198" s="522"/>
    </row>
    <row r="1199" spans="14:16" ht="13.5">
      <c r="N1199" s="522"/>
      <c r="O1199" s="522"/>
      <c r="P1199" s="522"/>
    </row>
    <row r="1200" spans="14:16" ht="13.5">
      <c r="N1200" s="522"/>
      <c r="O1200" s="522"/>
      <c r="P1200" s="522"/>
    </row>
    <row r="1201" spans="14:16" ht="13.5">
      <c r="N1201" s="522"/>
      <c r="O1201" s="522"/>
      <c r="P1201" s="522"/>
    </row>
    <row r="1202" spans="14:16" ht="13.5">
      <c r="N1202" s="522"/>
      <c r="O1202" s="522"/>
      <c r="P1202" s="522"/>
    </row>
    <row r="1203" spans="14:16" ht="13.5">
      <c r="N1203" s="522"/>
      <c r="O1203" s="522"/>
      <c r="P1203" s="522"/>
    </row>
    <row r="1204" spans="14:16" ht="13.5">
      <c r="N1204" s="522"/>
      <c r="O1204" s="522"/>
      <c r="P1204" s="522"/>
    </row>
    <row r="1205" spans="14:16" ht="13.5">
      <c r="N1205" s="522"/>
      <c r="O1205" s="522"/>
      <c r="P1205" s="522"/>
    </row>
    <row r="1206" spans="14:16" ht="13.5">
      <c r="N1206" s="522"/>
      <c r="O1206" s="522"/>
      <c r="P1206" s="522"/>
    </row>
    <row r="1207" spans="14:16" ht="13.5">
      <c r="N1207" s="522"/>
      <c r="O1207" s="522"/>
      <c r="P1207" s="522"/>
    </row>
    <row r="1208" spans="14:16" ht="13.5">
      <c r="N1208" s="522"/>
      <c r="O1208" s="522"/>
      <c r="P1208" s="522"/>
    </row>
    <row r="1209" spans="14:16" ht="13.5">
      <c r="N1209" s="522"/>
      <c r="O1209" s="522"/>
      <c r="P1209" s="522"/>
    </row>
    <row r="1210" spans="14:16" ht="13.5">
      <c r="N1210" s="522"/>
      <c r="O1210" s="522"/>
      <c r="P1210" s="522"/>
    </row>
    <row r="1211" spans="14:16" ht="13.5">
      <c r="N1211" s="522"/>
      <c r="O1211" s="522"/>
      <c r="P1211" s="522"/>
    </row>
    <row r="1212" spans="14:16" ht="13.5">
      <c r="N1212" s="522"/>
      <c r="O1212" s="522"/>
      <c r="P1212" s="522"/>
    </row>
    <row r="1213" spans="14:16" ht="13.5">
      <c r="N1213" s="522"/>
      <c r="O1213" s="522"/>
      <c r="P1213" s="522"/>
    </row>
    <row r="1214" spans="14:16" ht="13.5">
      <c r="N1214" s="522"/>
      <c r="O1214" s="522"/>
      <c r="P1214" s="522"/>
    </row>
    <row r="1215" spans="14:16" ht="13.5">
      <c r="N1215" s="522"/>
      <c r="O1215" s="522"/>
      <c r="P1215" s="522"/>
    </row>
    <row r="1216" spans="14:16" ht="13.5">
      <c r="N1216" s="522"/>
      <c r="O1216" s="522"/>
      <c r="P1216" s="522"/>
    </row>
    <row r="1217" spans="14:16" ht="13.5">
      <c r="N1217" s="522"/>
      <c r="O1217" s="522"/>
      <c r="P1217" s="522"/>
    </row>
    <row r="1218" spans="14:16" ht="13.5">
      <c r="N1218" s="522"/>
      <c r="O1218" s="522"/>
      <c r="P1218" s="522"/>
    </row>
    <row r="1219" spans="14:16" ht="13.5">
      <c r="N1219" s="522"/>
      <c r="O1219" s="522"/>
      <c r="P1219" s="522"/>
    </row>
    <row r="1220" spans="14:16" ht="13.5">
      <c r="N1220" s="522"/>
      <c r="O1220" s="522"/>
      <c r="P1220" s="522"/>
    </row>
    <row r="1221" spans="14:16" ht="13.5">
      <c r="N1221" s="522"/>
      <c r="O1221" s="522"/>
      <c r="P1221" s="522"/>
    </row>
    <row r="1222" spans="14:16" ht="13.5">
      <c r="N1222" s="522"/>
      <c r="O1222" s="522"/>
      <c r="P1222" s="522"/>
    </row>
    <row r="1223" spans="14:16" ht="13.5">
      <c r="N1223" s="522"/>
      <c r="O1223" s="522"/>
      <c r="P1223" s="522"/>
    </row>
    <row r="1224" spans="14:16" ht="13.5">
      <c r="N1224" s="522"/>
      <c r="O1224" s="522"/>
      <c r="P1224" s="522"/>
    </row>
    <row r="1225" spans="14:16" ht="13.5">
      <c r="N1225" s="522"/>
      <c r="O1225" s="522"/>
      <c r="P1225" s="522"/>
    </row>
    <row r="1226" spans="14:16" ht="13.5">
      <c r="N1226" s="522"/>
      <c r="O1226" s="522"/>
      <c r="P1226" s="522"/>
    </row>
    <row r="1227" spans="14:16" ht="13.5">
      <c r="N1227" s="522"/>
      <c r="O1227" s="522"/>
      <c r="P1227" s="522"/>
    </row>
    <row r="1228" spans="14:16" ht="13.5">
      <c r="N1228" s="522"/>
      <c r="O1228" s="522"/>
      <c r="P1228" s="522"/>
    </row>
    <row r="1229" spans="14:16" ht="13.5">
      <c r="N1229" s="522"/>
      <c r="O1229" s="522"/>
      <c r="P1229" s="522"/>
    </row>
    <row r="1230" spans="14:16" ht="13.5">
      <c r="N1230" s="522"/>
      <c r="O1230" s="522"/>
      <c r="P1230" s="522"/>
    </row>
    <row r="1231" spans="14:16" ht="13.5">
      <c r="N1231" s="522"/>
      <c r="O1231" s="522"/>
      <c r="P1231" s="522"/>
    </row>
    <row r="1232" spans="14:16" ht="13.5">
      <c r="N1232" s="522"/>
      <c r="O1232" s="522"/>
      <c r="P1232" s="522"/>
    </row>
    <row r="1233" spans="14:16" ht="13.5">
      <c r="N1233" s="522"/>
      <c r="O1233" s="522"/>
      <c r="P1233" s="522"/>
    </row>
    <row r="1234" spans="14:16" ht="13.5">
      <c r="N1234" s="522"/>
      <c r="O1234" s="522"/>
      <c r="P1234" s="522"/>
    </row>
    <row r="1235" spans="14:16" ht="13.5">
      <c r="N1235" s="522"/>
      <c r="O1235" s="522"/>
      <c r="P1235" s="522"/>
    </row>
    <row r="1236" spans="14:16" ht="13.5">
      <c r="N1236" s="522"/>
      <c r="O1236" s="522"/>
      <c r="P1236" s="522"/>
    </row>
    <row r="1237" spans="14:16" ht="13.5">
      <c r="N1237" s="522"/>
      <c r="O1237" s="522"/>
      <c r="P1237" s="522"/>
    </row>
    <row r="1238" spans="14:16" ht="13.5">
      <c r="N1238" s="522"/>
      <c r="O1238" s="522"/>
      <c r="P1238" s="522"/>
    </row>
    <row r="1239" spans="14:16" ht="13.5">
      <c r="N1239" s="522"/>
      <c r="O1239" s="522"/>
      <c r="P1239" s="522"/>
    </row>
    <row r="1240" spans="14:16" ht="13.5">
      <c r="N1240" s="522"/>
      <c r="O1240" s="522"/>
      <c r="P1240" s="522"/>
    </row>
    <row r="1241" spans="14:16" ht="13.5">
      <c r="N1241" s="522"/>
      <c r="O1241" s="522"/>
      <c r="P1241" s="522"/>
    </row>
    <row r="1242" spans="14:16" ht="13.5">
      <c r="N1242" s="522"/>
      <c r="O1242" s="522"/>
      <c r="P1242" s="522"/>
    </row>
    <row r="1243" spans="14:16" ht="13.5">
      <c r="N1243" s="522"/>
      <c r="O1243" s="522"/>
      <c r="P1243" s="522"/>
    </row>
    <row r="1244" spans="14:16" ht="13.5">
      <c r="N1244" s="522"/>
      <c r="O1244" s="522"/>
      <c r="P1244" s="522"/>
    </row>
    <row r="1245" spans="14:16" ht="13.5">
      <c r="N1245" s="522"/>
      <c r="O1245" s="522"/>
      <c r="P1245" s="522"/>
    </row>
    <row r="1246" spans="14:16" ht="13.5">
      <c r="N1246" s="522"/>
      <c r="O1246" s="522"/>
      <c r="P1246" s="522"/>
    </row>
    <row r="1247" spans="14:16" ht="13.5">
      <c r="N1247" s="522"/>
      <c r="O1247" s="522"/>
      <c r="P1247" s="522"/>
    </row>
    <row r="1248" spans="14:16" ht="13.5">
      <c r="N1248" s="522"/>
      <c r="O1248" s="522"/>
      <c r="P1248" s="522"/>
    </row>
    <row r="1249" spans="14:16" ht="13.5">
      <c r="N1249" s="522"/>
      <c r="O1249" s="522"/>
      <c r="P1249" s="522"/>
    </row>
    <row r="1250" spans="14:16" ht="13.5">
      <c r="N1250" s="522"/>
      <c r="O1250" s="522"/>
      <c r="P1250" s="522"/>
    </row>
    <row r="1251" spans="14:16" ht="13.5">
      <c r="N1251" s="522"/>
      <c r="O1251" s="522"/>
      <c r="P1251" s="522"/>
    </row>
    <row r="1252" spans="14:16" ht="13.5">
      <c r="N1252" s="522"/>
      <c r="O1252" s="522"/>
      <c r="P1252" s="522"/>
    </row>
    <row r="1253" spans="14:16" ht="13.5">
      <c r="N1253" s="522"/>
      <c r="O1253" s="522"/>
      <c r="P1253" s="522"/>
    </row>
    <row r="1254" spans="14:16" ht="13.5">
      <c r="N1254" s="522"/>
      <c r="O1254" s="522"/>
      <c r="P1254" s="522"/>
    </row>
    <row r="1255" spans="14:16" ht="13.5">
      <c r="N1255" s="522"/>
      <c r="O1255" s="522"/>
      <c r="P1255" s="522"/>
    </row>
    <row r="1256" spans="14:16" ht="13.5">
      <c r="N1256" s="522"/>
      <c r="O1256" s="522"/>
      <c r="P1256" s="522"/>
    </row>
    <row r="1257" spans="14:16" ht="13.5">
      <c r="N1257" s="522"/>
      <c r="O1257" s="522"/>
      <c r="P1257" s="522"/>
    </row>
    <row r="1258" spans="14:16" ht="13.5">
      <c r="N1258" s="522"/>
      <c r="O1258" s="522"/>
      <c r="P1258" s="522"/>
    </row>
    <row r="1259" spans="14:16" ht="13.5">
      <c r="N1259" s="522"/>
      <c r="O1259" s="522"/>
      <c r="P1259" s="522"/>
    </row>
    <row r="1260" spans="14:16" ht="13.5">
      <c r="N1260" s="522"/>
      <c r="O1260" s="522"/>
      <c r="P1260" s="522"/>
    </row>
    <row r="1261" spans="14:16" ht="13.5">
      <c r="N1261" s="522"/>
      <c r="O1261" s="522"/>
      <c r="P1261" s="522"/>
    </row>
    <row r="1262" spans="14:16" ht="13.5">
      <c r="N1262" s="522"/>
      <c r="O1262" s="522"/>
      <c r="P1262" s="522"/>
    </row>
    <row r="1263" spans="14:16" ht="13.5">
      <c r="N1263" s="522"/>
      <c r="O1263" s="522"/>
      <c r="P1263" s="522"/>
    </row>
    <row r="1264" spans="14:16" ht="13.5">
      <c r="N1264" s="522"/>
      <c r="O1264" s="522"/>
      <c r="P1264" s="522"/>
    </row>
    <row r="1265" spans="14:16" ht="13.5">
      <c r="N1265" s="522"/>
      <c r="O1265" s="522"/>
      <c r="P1265" s="522"/>
    </row>
    <row r="1266" spans="14:16" ht="13.5">
      <c r="N1266" s="522"/>
      <c r="O1266" s="522"/>
      <c r="P1266" s="522"/>
    </row>
    <row r="1267" spans="14:16" ht="13.5">
      <c r="N1267" s="522"/>
      <c r="O1267" s="522"/>
      <c r="P1267" s="522"/>
    </row>
    <row r="1268" spans="14:16" ht="13.5">
      <c r="N1268" s="522"/>
      <c r="O1268" s="522"/>
      <c r="P1268" s="522"/>
    </row>
    <row r="1269" spans="14:16" ht="13.5">
      <c r="N1269" s="522"/>
      <c r="O1269" s="522"/>
      <c r="P1269" s="522"/>
    </row>
    <row r="1270" spans="14:16" ht="13.5">
      <c r="N1270" s="522"/>
      <c r="O1270" s="522"/>
      <c r="P1270" s="522"/>
    </row>
    <row r="1271" spans="14:16" ht="13.5">
      <c r="N1271" s="522"/>
      <c r="O1271" s="522"/>
      <c r="P1271" s="522"/>
    </row>
    <row r="1272" spans="14:16" ht="13.5">
      <c r="N1272" s="522"/>
      <c r="O1272" s="522"/>
      <c r="P1272" s="522"/>
    </row>
    <row r="1273" spans="14:16" ht="13.5">
      <c r="N1273" s="522"/>
      <c r="O1273" s="522"/>
      <c r="P1273" s="522"/>
    </row>
    <row r="1274" spans="14:16" ht="13.5">
      <c r="N1274" s="522"/>
      <c r="O1274" s="522"/>
      <c r="P1274" s="522"/>
    </row>
    <row r="1275" spans="14:16" ht="13.5">
      <c r="N1275" s="522"/>
      <c r="O1275" s="522"/>
      <c r="P1275" s="522"/>
    </row>
    <row r="1276" spans="14:16" ht="13.5">
      <c r="N1276" s="522"/>
      <c r="O1276" s="522"/>
      <c r="P1276" s="522"/>
    </row>
    <row r="1277" spans="14:16" ht="13.5">
      <c r="N1277" s="522"/>
      <c r="O1277" s="522"/>
      <c r="P1277" s="522"/>
    </row>
    <row r="1278" spans="14:16" ht="13.5">
      <c r="N1278" s="522"/>
      <c r="O1278" s="522"/>
      <c r="P1278" s="522"/>
    </row>
    <row r="1279" spans="14:16" ht="13.5">
      <c r="N1279" s="522"/>
      <c r="O1279" s="522"/>
      <c r="P1279" s="522"/>
    </row>
    <row r="1280" spans="14:16" ht="13.5">
      <c r="N1280" s="522"/>
      <c r="O1280" s="522"/>
      <c r="P1280" s="522"/>
    </row>
    <row r="1281" spans="14:16" ht="13.5">
      <c r="N1281" s="522"/>
      <c r="O1281" s="522"/>
      <c r="P1281" s="522"/>
    </row>
    <row r="1282" spans="14:16" ht="13.5">
      <c r="N1282" s="522"/>
      <c r="O1282" s="522"/>
      <c r="P1282" s="522"/>
    </row>
    <row r="1283" spans="14:16" ht="13.5">
      <c r="N1283" s="522"/>
      <c r="O1283" s="522"/>
      <c r="P1283" s="522"/>
    </row>
    <row r="1284" spans="14:16" ht="13.5">
      <c r="N1284" s="522"/>
      <c r="O1284" s="522"/>
      <c r="P1284" s="522"/>
    </row>
    <row r="1285" spans="14:16" ht="13.5">
      <c r="N1285" s="522"/>
      <c r="O1285" s="522"/>
      <c r="P1285" s="522"/>
    </row>
    <row r="1286" spans="14:16" ht="13.5">
      <c r="N1286" s="522"/>
      <c r="O1286" s="522"/>
      <c r="P1286" s="522"/>
    </row>
    <row r="1287" spans="14:16" ht="13.5">
      <c r="N1287" s="522"/>
      <c r="O1287" s="522"/>
      <c r="P1287" s="522"/>
    </row>
    <row r="1288" spans="14:16" ht="13.5">
      <c r="N1288" s="522"/>
      <c r="O1288" s="522"/>
      <c r="P1288" s="522"/>
    </row>
    <row r="1289" spans="14:16" ht="13.5">
      <c r="N1289" s="522"/>
      <c r="O1289" s="522"/>
      <c r="P1289" s="522"/>
    </row>
    <row r="1290" spans="14:16" ht="13.5">
      <c r="N1290" s="522"/>
      <c r="O1290" s="522"/>
      <c r="P1290" s="522"/>
    </row>
    <row r="1291" spans="14:16" ht="13.5">
      <c r="N1291" s="522"/>
      <c r="O1291" s="522"/>
      <c r="P1291" s="522"/>
    </row>
    <row r="1292" spans="14:16" ht="13.5">
      <c r="N1292" s="522"/>
      <c r="O1292" s="522"/>
      <c r="P1292" s="522"/>
    </row>
    <row r="1293" spans="14:16" ht="13.5">
      <c r="N1293" s="522"/>
      <c r="O1293" s="522"/>
      <c r="P1293" s="522"/>
    </row>
    <row r="1294" spans="14:16" ht="13.5">
      <c r="N1294" s="522"/>
      <c r="O1294" s="522"/>
      <c r="P1294" s="522"/>
    </row>
    <row r="1295" spans="14:16" ht="13.5">
      <c r="N1295" s="522"/>
      <c r="O1295" s="522"/>
      <c r="P1295" s="522"/>
    </row>
    <row r="1296" spans="14:16" ht="13.5">
      <c r="N1296" s="522"/>
      <c r="O1296" s="522"/>
      <c r="P1296" s="522"/>
    </row>
    <row r="1297" spans="14:16" ht="13.5">
      <c r="N1297" s="522"/>
      <c r="O1297" s="522"/>
      <c r="P1297" s="522"/>
    </row>
    <row r="1298" spans="14:16" ht="13.5">
      <c r="N1298" s="522"/>
      <c r="O1298" s="522"/>
      <c r="P1298" s="522"/>
    </row>
    <row r="1299" spans="14:16" ht="13.5">
      <c r="N1299" s="522"/>
      <c r="O1299" s="522"/>
      <c r="P1299" s="522"/>
    </row>
    <row r="1300" spans="14:16" ht="13.5">
      <c r="N1300" s="522"/>
      <c r="O1300" s="522"/>
      <c r="P1300" s="522"/>
    </row>
    <row r="1301" spans="14:16" ht="13.5">
      <c r="N1301" s="522"/>
      <c r="O1301" s="522"/>
      <c r="P1301" s="522"/>
    </row>
    <row r="1302" spans="14:16" ht="13.5">
      <c r="N1302" s="522"/>
      <c r="O1302" s="522"/>
      <c r="P1302" s="522"/>
    </row>
    <row r="1303" spans="14:16" ht="13.5">
      <c r="N1303" s="522"/>
      <c r="O1303" s="522"/>
      <c r="P1303" s="522"/>
    </row>
    <row r="1304" spans="14:16" ht="13.5">
      <c r="N1304" s="522"/>
      <c r="O1304" s="522"/>
      <c r="P1304" s="522"/>
    </row>
    <row r="1305" spans="14:16" ht="13.5">
      <c r="N1305" s="522"/>
      <c r="O1305" s="522"/>
      <c r="P1305" s="522"/>
    </row>
    <row r="1306" spans="14:16" ht="13.5">
      <c r="N1306" s="522"/>
      <c r="O1306" s="522"/>
      <c r="P1306" s="522"/>
    </row>
    <row r="1307" spans="14:16" ht="13.5">
      <c r="N1307" s="522"/>
      <c r="O1307" s="522"/>
      <c r="P1307" s="522"/>
    </row>
    <row r="1308" spans="14:16" ht="13.5">
      <c r="N1308" s="522"/>
      <c r="O1308" s="522"/>
      <c r="P1308" s="522"/>
    </row>
    <row r="1309" spans="14:16" ht="13.5">
      <c r="N1309" s="522"/>
      <c r="O1309" s="522"/>
      <c r="P1309" s="522"/>
    </row>
    <row r="1310" spans="14:16" ht="13.5">
      <c r="N1310" s="522"/>
      <c r="O1310" s="522"/>
      <c r="P1310" s="522"/>
    </row>
    <row r="1311" spans="14:16" ht="13.5">
      <c r="N1311" s="522"/>
      <c r="O1311" s="522"/>
      <c r="P1311" s="522"/>
    </row>
    <row r="1312" spans="14:16" ht="13.5">
      <c r="N1312" s="522"/>
      <c r="O1312" s="522"/>
      <c r="P1312" s="522"/>
    </row>
    <row r="1313" spans="14:16" ht="13.5">
      <c r="N1313" s="522"/>
      <c r="O1313" s="522"/>
      <c r="P1313" s="522"/>
    </row>
    <row r="1314" spans="14:16" ht="13.5">
      <c r="N1314" s="522"/>
      <c r="O1314" s="522"/>
      <c r="P1314" s="522"/>
    </row>
    <row r="1315" spans="14:16" ht="13.5">
      <c r="N1315" s="522"/>
      <c r="O1315" s="522"/>
      <c r="P1315" s="522"/>
    </row>
    <row r="1316" spans="14:16" ht="13.5">
      <c r="N1316" s="522"/>
      <c r="O1316" s="522"/>
      <c r="P1316" s="522"/>
    </row>
    <row r="1317" spans="14:16" ht="13.5">
      <c r="N1317" s="522"/>
      <c r="O1317" s="522"/>
      <c r="P1317" s="522"/>
    </row>
    <row r="1318" spans="14:16" ht="13.5">
      <c r="N1318" s="522"/>
      <c r="O1318" s="522"/>
      <c r="P1318" s="522"/>
    </row>
    <row r="1319" spans="14:16" ht="13.5">
      <c r="N1319" s="522"/>
      <c r="O1319" s="522"/>
      <c r="P1319" s="522"/>
    </row>
    <row r="1320" spans="14:16" ht="13.5">
      <c r="N1320" s="522"/>
      <c r="O1320" s="522"/>
      <c r="P1320" s="522"/>
    </row>
    <row r="1321" spans="14:16" ht="13.5">
      <c r="N1321" s="522"/>
      <c r="O1321" s="522"/>
      <c r="P1321" s="522"/>
    </row>
    <row r="1322" spans="14:16" ht="13.5">
      <c r="N1322" s="522"/>
      <c r="O1322" s="522"/>
      <c r="P1322" s="522"/>
    </row>
    <row r="1323" spans="14:16" ht="13.5">
      <c r="N1323" s="522"/>
      <c r="O1323" s="522"/>
      <c r="P1323" s="522"/>
    </row>
    <row r="1324" spans="14:16" ht="13.5">
      <c r="N1324" s="522"/>
      <c r="O1324" s="522"/>
      <c r="P1324" s="522"/>
    </row>
    <row r="1325" spans="14:16" ht="13.5">
      <c r="N1325" s="522"/>
      <c r="O1325" s="522"/>
      <c r="P1325" s="522"/>
    </row>
    <row r="1326" spans="14:16" ht="13.5">
      <c r="N1326" s="522"/>
      <c r="O1326" s="522"/>
      <c r="P1326" s="522"/>
    </row>
    <row r="1327" spans="14:16" ht="13.5">
      <c r="N1327" s="522"/>
      <c r="O1327" s="522"/>
      <c r="P1327" s="522"/>
    </row>
    <row r="1328" spans="14:16" ht="13.5">
      <c r="N1328" s="522"/>
      <c r="O1328" s="522"/>
      <c r="P1328" s="522"/>
    </row>
    <row r="1329" spans="14:16" ht="13.5">
      <c r="N1329" s="522"/>
      <c r="O1329" s="522"/>
      <c r="P1329" s="522"/>
    </row>
    <row r="1330" spans="14:16" ht="13.5">
      <c r="N1330" s="522"/>
      <c r="O1330" s="522"/>
      <c r="P1330" s="522"/>
    </row>
    <row r="1331" spans="14:16" ht="13.5">
      <c r="N1331" s="522"/>
      <c r="O1331" s="522"/>
      <c r="P1331" s="522"/>
    </row>
    <row r="1332" spans="14:16" ht="13.5">
      <c r="N1332" s="522"/>
      <c r="O1332" s="522"/>
      <c r="P1332" s="522"/>
    </row>
    <row r="1333" spans="14:16" ht="13.5">
      <c r="N1333" s="522"/>
      <c r="O1333" s="522"/>
      <c r="P1333" s="522"/>
    </row>
    <row r="1334" spans="14:16" ht="13.5">
      <c r="N1334" s="522"/>
      <c r="O1334" s="522"/>
      <c r="P1334" s="522"/>
    </row>
    <row r="1335" spans="14:16" ht="13.5">
      <c r="N1335" s="522"/>
      <c r="O1335" s="522"/>
      <c r="P1335" s="522"/>
    </row>
    <row r="1336" spans="14:16" ht="13.5">
      <c r="N1336" s="522"/>
      <c r="O1336" s="522"/>
      <c r="P1336" s="522"/>
    </row>
    <row r="1337" spans="14:16" ht="13.5">
      <c r="N1337" s="522"/>
      <c r="O1337" s="522"/>
      <c r="P1337" s="522"/>
    </row>
    <row r="1338" spans="14:16" ht="13.5">
      <c r="N1338" s="522"/>
      <c r="O1338" s="522"/>
      <c r="P1338" s="522"/>
    </row>
    <row r="1339" spans="14:16" ht="13.5">
      <c r="N1339" s="522"/>
      <c r="O1339" s="522"/>
      <c r="P1339" s="522"/>
    </row>
    <row r="1340" spans="14:16" ht="13.5">
      <c r="N1340" s="522"/>
      <c r="O1340" s="522"/>
      <c r="P1340" s="522"/>
    </row>
    <row r="1341" spans="14:16" ht="13.5">
      <c r="N1341" s="522"/>
      <c r="O1341" s="522"/>
      <c r="P1341" s="522"/>
    </row>
    <row r="1342" spans="14:16" ht="13.5">
      <c r="N1342" s="522"/>
      <c r="O1342" s="522"/>
      <c r="P1342" s="522"/>
    </row>
    <row r="1343" spans="14:16" ht="13.5">
      <c r="N1343" s="522"/>
      <c r="O1343" s="522"/>
      <c r="P1343" s="522"/>
    </row>
    <row r="1344" spans="14:16" ht="13.5">
      <c r="N1344" s="522"/>
      <c r="O1344" s="522"/>
      <c r="P1344" s="522"/>
    </row>
    <row r="1345" spans="14:16" ht="13.5">
      <c r="N1345" s="522"/>
      <c r="O1345" s="522"/>
      <c r="P1345" s="522"/>
    </row>
    <row r="1346" spans="14:16" ht="13.5">
      <c r="N1346" s="522"/>
      <c r="O1346" s="522"/>
      <c r="P1346" s="522"/>
    </row>
    <row r="1347" spans="14:16" ht="13.5">
      <c r="N1347" s="522"/>
      <c r="O1347" s="522"/>
      <c r="P1347" s="522"/>
    </row>
    <row r="1348" spans="14:16" ht="13.5">
      <c r="N1348" s="522"/>
      <c r="O1348" s="522"/>
      <c r="P1348" s="522"/>
    </row>
    <row r="1349" spans="14:16" ht="13.5">
      <c r="N1349" s="522"/>
      <c r="O1349" s="522"/>
      <c r="P1349" s="522"/>
    </row>
    <row r="1350" spans="14:16" ht="13.5">
      <c r="N1350" s="522"/>
      <c r="O1350" s="522"/>
      <c r="P1350" s="522"/>
    </row>
    <row r="1351" spans="14:16" ht="13.5">
      <c r="N1351" s="522"/>
      <c r="O1351" s="522"/>
      <c r="P1351" s="522"/>
    </row>
    <row r="1352" spans="14:16" ht="13.5">
      <c r="N1352" s="522"/>
      <c r="O1352" s="522"/>
      <c r="P1352" s="522"/>
    </row>
    <row r="1353" spans="14:16" ht="13.5">
      <c r="N1353" s="522"/>
      <c r="O1353" s="522"/>
      <c r="P1353" s="522"/>
    </row>
    <row r="1354" spans="14:16" ht="13.5">
      <c r="N1354" s="522"/>
      <c r="O1354" s="522"/>
      <c r="P1354" s="522"/>
    </row>
    <row r="1355" spans="14:16" ht="13.5">
      <c r="N1355" s="522"/>
      <c r="O1355" s="522"/>
      <c r="P1355" s="522"/>
    </row>
    <row r="1356" spans="14:16" ht="13.5">
      <c r="N1356" s="522"/>
      <c r="O1356" s="522"/>
      <c r="P1356" s="522"/>
    </row>
    <row r="1357" spans="14:16" ht="13.5">
      <c r="N1357" s="522"/>
      <c r="O1357" s="522"/>
      <c r="P1357" s="522"/>
    </row>
    <row r="1358" spans="14:16" ht="13.5">
      <c r="N1358" s="522"/>
      <c r="O1358" s="522"/>
      <c r="P1358" s="522"/>
    </row>
    <row r="1359" spans="14:16" ht="13.5">
      <c r="N1359" s="522"/>
      <c r="O1359" s="522"/>
      <c r="P1359" s="522"/>
    </row>
    <row r="1360" spans="14:16" ht="13.5">
      <c r="N1360" s="522"/>
      <c r="O1360" s="522"/>
      <c r="P1360" s="522"/>
    </row>
    <row r="1361" spans="14:16" ht="13.5">
      <c r="N1361" s="522"/>
      <c r="O1361" s="522"/>
      <c r="P1361" s="522"/>
    </row>
    <row r="1362" spans="14:16" ht="13.5">
      <c r="N1362" s="522"/>
      <c r="O1362" s="522"/>
      <c r="P1362" s="522"/>
    </row>
    <row r="1363" spans="14:16" ht="13.5">
      <c r="N1363" s="522"/>
      <c r="O1363" s="522"/>
      <c r="P1363" s="522"/>
    </row>
    <row r="1364" spans="14:16" ht="13.5">
      <c r="N1364" s="522"/>
      <c r="O1364" s="522"/>
      <c r="P1364" s="522"/>
    </row>
    <row r="1365" spans="14:16" ht="13.5">
      <c r="N1365" s="522"/>
      <c r="O1365" s="522"/>
      <c r="P1365" s="522"/>
    </row>
    <row r="1366" spans="14:16" ht="13.5">
      <c r="N1366" s="522"/>
      <c r="O1366" s="522"/>
      <c r="P1366" s="522"/>
    </row>
    <row r="1367" spans="14:16" ht="13.5">
      <c r="N1367" s="522"/>
      <c r="O1367" s="522"/>
      <c r="P1367" s="522"/>
    </row>
    <row r="1368" spans="14:16" ht="13.5">
      <c r="N1368" s="522"/>
      <c r="O1368" s="522"/>
      <c r="P1368" s="522"/>
    </row>
    <row r="1369" spans="14:16" ht="13.5">
      <c r="N1369" s="522"/>
      <c r="O1369" s="522"/>
      <c r="P1369" s="522"/>
    </row>
    <row r="1370" spans="14:16" ht="13.5">
      <c r="N1370" s="522"/>
      <c r="O1370" s="522"/>
      <c r="P1370" s="522"/>
    </row>
    <row r="1371" spans="14:16" ht="13.5">
      <c r="N1371" s="522"/>
      <c r="O1371" s="522"/>
      <c r="P1371" s="522"/>
    </row>
    <row r="1372" spans="14:16" ht="13.5">
      <c r="N1372" s="522"/>
      <c r="O1372" s="522"/>
      <c r="P1372" s="522"/>
    </row>
    <row r="1373" spans="14:16" ht="13.5">
      <c r="N1373" s="522"/>
      <c r="O1373" s="522"/>
      <c r="P1373" s="522"/>
    </row>
    <row r="1374" spans="14:16" ht="13.5">
      <c r="N1374" s="522"/>
      <c r="O1374" s="522"/>
      <c r="P1374" s="522"/>
    </row>
    <row r="1375" spans="14:16" ht="13.5">
      <c r="N1375" s="522"/>
      <c r="O1375" s="522"/>
      <c r="P1375" s="522"/>
    </row>
    <row r="1376" spans="14:16" ht="13.5">
      <c r="N1376" s="522"/>
      <c r="O1376" s="522"/>
      <c r="P1376" s="522"/>
    </row>
    <row r="1377" spans="14:16" ht="13.5">
      <c r="N1377" s="522"/>
      <c r="O1377" s="522"/>
      <c r="P1377" s="522"/>
    </row>
    <row r="1378" spans="14:16" ht="13.5">
      <c r="N1378" s="522"/>
      <c r="O1378" s="522"/>
      <c r="P1378" s="522"/>
    </row>
    <row r="1379" spans="14:16" ht="13.5">
      <c r="N1379" s="522"/>
      <c r="O1379" s="522"/>
      <c r="P1379" s="522"/>
    </row>
    <row r="1380" spans="14:16" ht="13.5">
      <c r="N1380" s="522"/>
      <c r="O1380" s="522"/>
      <c r="P1380" s="522"/>
    </row>
    <row r="1381" spans="14:16" ht="13.5">
      <c r="N1381" s="522"/>
      <c r="O1381" s="522"/>
      <c r="P1381" s="522"/>
    </row>
    <row r="1382" spans="14:16" ht="13.5">
      <c r="N1382" s="522"/>
      <c r="O1382" s="522"/>
      <c r="P1382" s="522"/>
    </row>
    <row r="1383" spans="14:16" ht="13.5">
      <c r="N1383" s="522"/>
      <c r="O1383" s="522"/>
      <c r="P1383" s="522"/>
    </row>
    <row r="1384" spans="14:16" ht="13.5">
      <c r="N1384" s="522"/>
      <c r="O1384" s="522"/>
      <c r="P1384" s="522"/>
    </row>
    <row r="1385" spans="14:16" ht="13.5">
      <c r="N1385" s="522"/>
      <c r="O1385" s="522"/>
      <c r="P1385" s="522"/>
    </row>
    <row r="1386" spans="14:16" ht="13.5">
      <c r="N1386" s="522"/>
      <c r="O1386" s="522"/>
      <c r="P1386" s="522"/>
    </row>
    <row r="1387" spans="14:16" ht="13.5">
      <c r="N1387" s="522"/>
      <c r="O1387" s="522"/>
      <c r="P1387" s="522"/>
    </row>
    <row r="1388" spans="14:16" ht="13.5">
      <c r="N1388" s="522"/>
      <c r="O1388" s="522"/>
      <c r="P1388" s="522"/>
    </row>
    <row r="1389" spans="14:16" ht="13.5">
      <c r="N1389" s="522"/>
      <c r="O1389" s="522"/>
      <c r="P1389" s="522"/>
    </row>
    <row r="1390" spans="14:16" ht="13.5">
      <c r="N1390" s="522"/>
      <c r="O1390" s="522"/>
      <c r="P1390" s="522"/>
    </row>
    <row r="1391" spans="14:16" ht="13.5">
      <c r="N1391" s="522"/>
      <c r="O1391" s="522"/>
      <c r="P1391" s="522"/>
    </row>
    <row r="1392" spans="14:16" ht="13.5">
      <c r="N1392" s="522"/>
      <c r="O1392" s="522"/>
      <c r="P1392" s="522"/>
    </row>
    <row r="1393" spans="14:16" ht="13.5">
      <c r="N1393" s="522"/>
      <c r="O1393" s="522"/>
      <c r="P1393" s="522"/>
    </row>
    <row r="1394" spans="14:16" ht="13.5">
      <c r="N1394" s="522"/>
      <c r="O1394" s="522"/>
      <c r="P1394" s="522"/>
    </row>
    <row r="1395" spans="14:16" ht="13.5">
      <c r="N1395" s="522"/>
      <c r="O1395" s="522"/>
      <c r="P1395" s="522"/>
    </row>
    <row r="1396" spans="14:16" ht="13.5">
      <c r="N1396" s="522"/>
      <c r="O1396" s="522"/>
      <c r="P1396" s="522"/>
    </row>
    <row r="1397" spans="14:16" ht="13.5">
      <c r="N1397" s="522"/>
      <c r="O1397" s="522"/>
      <c r="P1397" s="522"/>
    </row>
    <row r="1398" spans="14:16" ht="13.5">
      <c r="N1398" s="522"/>
      <c r="O1398" s="522"/>
      <c r="P1398" s="522"/>
    </row>
    <row r="1399" spans="14:16" ht="13.5">
      <c r="N1399" s="522"/>
      <c r="O1399" s="522"/>
      <c r="P1399" s="522"/>
    </row>
    <row r="1400" spans="14:16" ht="13.5">
      <c r="N1400" s="522"/>
      <c r="O1400" s="522"/>
      <c r="P1400" s="522"/>
    </row>
    <row r="1401" spans="14:16" ht="13.5">
      <c r="N1401" s="522"/>
      <c r="O1401" s="522"/>
      <c r="P1401" s="522"/>
    </row>
    <row r="1402" spans="14:16" ht="13.5">
      <c r="N1402" s="522"/>
      <c r="O1402" s="522"/>
      <c r="P1402" s="522"/>
    </row>
    <row r="1403" spans="14:16" ht="13.5">
      <c r="N1403" s="522"/>
      <c r="O1403" s="522"/>
      <c r="P1403" s="522"/>
    </row>
    <row r="1404" spans="14:16" ht="13.5">
      <c r="N1404" s="522"/>
      <c r="O1404" s="522"/>
      <c r="P1404" s="522"/>
    </row>
    <row r="1405" spans="14:16" ht="13.5">
      <c r="N1405" s="522"/>
      <c r="O1405" s="522"/>
      <c r="P1405" s="522"/>
    </row>
    <row r="1406" spans="14:16" ht="13.5">
      <c r="N1406" s="522"/>
      <c r="O1406" s="522"/>
      <c r="P1406" s="522"/>
    </row>
    <row r="1407" spans="14:16" ht="13.5">
      <c r="N1407" s="522"/>
      <c r="O1407" s="522"/>
      <c r="P1407" s="522"/>
    </row>
    <row r="1408" spans="14:16" ht="13.5">
      <c r="N1408" s="522"/>
      <c r="O1408" s="522"/>
      <c r="P1408" s="522"/>
    </row>
    <row r="1409" spans="14:16" ht="13.5">
      <c r="N1409" s="522"/>
      <c r="O1409" s="522"/>
      <c r="P1409" s="522"/>
    </row>
    <row r="1410" spans="14:16" ht="13.5">
      <c r="N1410" s="522"/>
      <c r="O1410" s="522"/>
      <c r="P1410" s="522"/>
    </row>
    <row r="1411" spans="14:16" ht="13.5">
      <c r="N1411" s="522"/>
      <c r="O1411" s="522"/>
      <c r="P1411" s="522"/>
    </row>
    <row r="1412" spans="14:16" ht="13.5">
      <c r="N1412" s="522"/>
      <c r="O1412" s="522"/>
      <c r="P1412" s="522"/>
    </row>
    <row r="1413" spans="14:16" ht="13.5">
      <c r="N1413" s="522"/>
      <c r="O1413" s="522"/>
      <c r="P1413" s="522"/>
    </row>
    <row r="1414" spans="14:16" ht="13.5">
      <c r="N1414" s="522"/>
      <c r="O1414" s="522"/>
      <c r="P1414" s="522"/>
    </row>
    <row r="1415" spans="14:16" ht="13.5">
      <c r="N1415" s="522"/>
      <c r="O1415" s="522"/>
      <c r="P1415" s="522"/>
    </row>
    <row r="1416" spans="14:16" ht="13.5">
      <c r="N1416" s="522"/>
      <c r="O1416" s="522"/>
      <c r="P1416" s="522"/>
    </row>
    <row r="1417" spans="14:16" ht="13.5">
      <c r="N1417" s="522"/>
      <c r="O1417" s="522"/>
      <c r="P1417" s="522"/>
    </row>
    <row r="1418" spans="14:16" ht="13.5">
      <c r="N1418" s="522"/>
      <c r="O1418" s="522"/>
      <c r="P1418" s="522"/>
    </row>
    <row r="1419" spans="14:16" ht="13.5">
      <c r="N1419" s="522"/>
      <c r="O1419" s="522"/>
      <c r="P1419" s="522"/>
    </row>
    <row r="1420" spans="14:16" ht="13.5">
      <c r="N1420" s="522"/>
      <c r="O1420" s="522"/>
      <c r="P1420" s="522"/>
    </row>
    <row r="1421" spans="14:16" ht="13.5">
      <c r="N1421" s="522"/>
      <c r="O1421" s="522"/>
      <c r="P1421" s="522"/>
    </row>
    <row r="1422" spans="14:16" ht="13.5">
      <c r="N1422" s="522"/>
      <c r="O1422" s="522"/>
      <c r="P1422" s="522"/>
    </row>
    <row r="1423" spans="14:16" ht="13.5">
      <c r="N1423" s="522"/>
      <c r="O1423" s="522"/>
      <c r="P1423" s="522"/>
    </row>
    <row r="1424" spans="14:16" ht="13.5">
      <c r="N1424" s="522"/>
      <c r="O1424" s="522"/>
      <c r="P1424" s="522"/>
    </row>
    <row r="1425" spans="14:16" ht="13.5">
      <c r="N1425" s="522"/>
      <c r="O1425" s="522"/>
      <c r="P1425" s="522"/>
    </row>
    <row r="1426" spans="14:16" ht="13.5">
      <c r="N1426" s="522"/>
      <c r="O1426" s="522"/>
      <c r="P1426" s="522"/>
    </row>
    <row r="1427" spans="14:16" ht="13.5">
      <c r="N1427" s="522"/>
      <c r="O1427" s="522"/>
      <c r="P1427" s="522"/>
    </row>
    <row r="1428" spans="14:16" ht="13.5">
      <c r="N1428" s="522"/>
      <c r="O1428" s="522"/>
      <c r="P1428" s="522"/>
    </row>
    <row r="1429" spans="14:16" ht="13.5">
      <c r="N1429" s="522"/>
      <c r="O1429" s="522"/>
      <c r="P1429" s="522"/>
    </row>
    <row r="1430" spans="14:16" ht="13.5">
      <c r="N1430" s="522"/>
      <c r="O1430" s="522"/>
      <c r="P1430" s="522"/>
    </row>
    <row r="1431" spans="14:16" ht="13.5">
      <c r="N1431" s="522"/>
      <c r="O1431" s="522"/>
      <c r="P1431" s="522"/>
    </row>
    <row r="1432" spans="14:16" ht="13.5">
      <c r="N1432" s="522"/>
      <c r="O1432" s="522"/>
      <c r="P1432" s="522"/>
    </row>
    <row r="1433" spans="14:16" ht="13.5">
      <c r="N1433" s="522"/>
      <c r="O1433" s="522"/>
      <c r="P1433" s="522"/>
    </row>
    <row r="1434" spans="14:16" ht="13.5">
      <c r="N1434" s="522"/>
      <c r="O1434" s="522"/>
      <c r="P1434" s="522"/>
    </row>
    <row r="1435" spans="14:16" ht="13.5">
      <c r="N1435" s="522"/>
      <c r="O1435" s="522"/>
      <c r="P1435" s="522"/>
    </row>
    <row r="1436" spans="14:16" ht="13.5">
      <c r="N1436" s="522"/>
      <c r="O1436" s="522"/>
      <c r="P1436" s="522"/>
    </row>
    <row r="1437" spans="14:16" ht="13.5">
      <c r="N1437" s="522"/>
      <c r="O1437" s="522"/>
      <c r="P1437" s="522"/>
    </row>
    <row r="1438" spans="14:16" ht="13.5">
      <c r="N1438" s="522"/>
      <c r="O1438" s="522"/>
      <c r="P1438" s="522"/>
    </row>
    <row r="1439" spans="14:16" ht="13.5">
      <c r="N1439" s="522"/>
      <c r="O1439" s="522"/>
      <c r="P1439" s="522"/>
    </row>
    <row r="1440" spans="14:16" ht="13.5">
      <c r="N1440" s="522"/>
      <c r="O1440" s="522"/>
      <c r="P1440" s="522"/>
    </row>
    <row r="1441" spans="14:16" ht="13.5">
      <c r="N1441" s="522"/>
      <c r="O1441" s="522"/>
      <c r="P1441" s="522"/>
    </row>
    <row r="1442" spans="14:16" ht="13.5">
      <c r="N1442" s="522"/>
      <c r="O1442" s="522"/>
      <c r="P1442" s="522"/>
    </row>
    <row r="1443" spans="14:16" ht="13.5">
      <c r="N1443" s="522"/>
      <c r="O1443" s="522"/>
      <c r="P1443" s="522"/>
    </row>
    <row r="1444" spans="14:16" ht="13.5">
      <c r="N1444" s="522"/>
      <c r="O1444" s="522"/>
      <c r="P1444" s="522"/>
    </row>
    <row r="1445" spans="14:16" ht="13.5">
      <c r="N1445" s="522"/>
      <c r="O1445" s="522"/>
      <c r="P1445" s="522"/>
    </row>
    <row r="1446" spans="14:16" ht="13.5">
      <c r="N1446" s="522"/>
      <c r="O1446" s="522"/>
      <c r="P1446" s="522"/>
    </row>
    <row r="1447" spans="14:16" ht="13.5">
      <c r="N1447" s="522"/>
      <c r="O1447" s="522"/>
      <c r="P1447" s="522"/>
    </row>
    <row r="1448" spans="14:16" ht="13.5">
      <c r="N1448" s="522"/>
      <c r="O1448" s="522"/>
      <c r="P1448" s="522"/>
    </row>
    <row r="1449" spans="14:16" ht="13.5">
      <c r="N1449" s="522"/>
      <c r="O1449" s="522"/>
      <c r="P1449" s="522"/>
    </row>
    <row r="1450" spans="14:16" ht="13.5">
      <c r="N1450" s="522"/>
      <c r="O1450" s="522"/>
      <c r="P1450" s="522"/>
    </row>
    <row r="1451" spans="14:16" ht="13.5">
      <c r="N1451" s="522"/>
      <c r="O1451" s="522"/>
      <c r="P1451" s="522"/>
    </row>
    <row r="1452" spans="14:16" ht="13.5">
      <c r="N1452" s="522"/>
      <c r="O1452" s="522"/>
      <c r="P1452" s="522"/>
    </row>
    <row r="1453" spans="14:16" ht="13.5">
      <c r="N1453" s="522"/>
      <c r="O1453" s="522"/>
      <c r="P1453" s="522"/>
    </row>
    <row r="1454" spans="14:16" ht="13.5">
      <c r="N1454" s="522"/>
      <c r="O1454" s="522"/>
      <c r="P1454" s="522"/>
    </row>
    <row r="1455" spans="14:16" ht="13.5">
      <c r="N1455" s="522"/>
      <c r="O1455" s="522"/>
      <c r="P1455" s="522"/>
    </row>
    <row r="1456" spans="14:16" ht="13.5">
      <c r="N1456" s="522"/>
      <c r="O1456" s="522"/>
      <c r="P1456" s="522"/>
    </row>
    <row r="1457" spans="14:16" ht="13.5">
      <c r="N1457" s="522"/>
      <c r="O1457" s="522"/>
      <c r="P1457" s="522"/>
    </row>
    <row r="1458" spans="14:16" ht="13.5">
      <c r="N1458" s="522"/>
      <c r="O1458" s="522"/>
      <c r="P1458" s="522"/>
    </row>
    <row r="1459" spans="14:16" ht="13.5">
      <c r="N1459" s="522"/>
      <c r="O1459" s="522"/>
      <c r="P1459" s="522"/>
    </row>
    <row r="1460" spans="14:16" ht="13.5">
      <c r="N1460" s="522"/>
      <c r="O1460" s="522"/>
      <c r="P1460" s="522"/>
    </row>
    <row r="1461" spans="14:16" ht="13.5">
      <c r="N1461" s="522"/>
      <c r="O1461" s="522"/>
      <c r="P1461" s="522"/>
    </row>
    <row r="1462" spans="14:16" ht="13.5">
      <c r="N1462" s="522"/>
      <c r="O1462" s="522"/>
      <c r="P1462" s="522"/>
    </row>
    <row r="1463" spans="14:16" ht="13.5">
      <c r="N1463" s="522"/>
      <c r="O1463" s="522"/>
      <c r="P1463" s="522"/>
    </row>
    <row r="1464" spans="14:16" ht="13.5">
      <c r="N1464" s="522"/>
      <c r="O1464" s="522"/>
      <c r="P1464" s="522"/>
    </row>
    <row r="1465" spans="14:16" ht="13.5">
      <c r="N1465" s="522"/>
      <c r="O1465" s="522"/>
      <c r="P1465" s="522"/>
    </row>
    <row r="1466" spans="14:16" ht="13.5">
      <c r="N1466" s="522"/>
      <c r="O1466" s="522"/>
      <c r="P1466" s="522"/>
    </row>
    <row r="1467" spans="14:16" ht="13.5">
      <c r="N1467" s="522"/>
      <c r="O1467" s="522"/>
      <c r="P1467" s="522"/>
    </row>
    <row r="1468" spans="14:16" ht="13.5">
      <c r="N1468" s="522"/>
      <c r="O1468" s="522"/>
      <c r="P1468" s="522"/>
    </row>
    <row r="1469" spans="14:16" ht="13.5">
      <c r="N1469" s="522"/>
      <c r="O1469" s="522"/>
      <c r="P1469" s="522"/>
    </row>
    <row r="1470" spans="14:16" ht="13.5">
      <c r="N1470" s="522"/>
      <c r="O1470" s="522"/>
      <c r="P1470" s="522"/>
    </row>
    <row r="1471" spans="14:16" ht="13.5">
      <c r="N1471" s="522"/>
      <c r="O1471" s="522"/>
      <c r="P1471" s="522"/>
    </row>
    <row r="1472" spans="14:16" ht="13.5">
      <c r="N1472" s="522"/>
      <c r="O1472" s="522"/>
      <c r="P1472" s="522"/>
    </row>
    <row r="1473" spans="14:16" ht="13.5">
      <c r="N1473" s="522"/>
      <c r="O1473" s="522"/>
      <c r="P1473" s="522"/>
    </row>
    <row r="1474" spans="14:16" ht="13.5">
      <c r="N1474" s="522"/>
      <c r="O1474" s="522"/>
      <c r="P1474" s="522"/>
    </row>
    <row r="1475" spans="14:16" ht="13.5">
      <c r="N1475" s="522"/>
      <c r="O1475" s="522"/>
      <c r="P1475" s="522"/>
    </row>
    <row r="1476" spans="14:16" ht="13.5">
      <c r="N1476" s="522"/>
      <c r="O1476" s="522"/>
      <c r="P1476" s="522"/>
    </row>
    <row r="1477" spans="14:16" ht="13.5">
      <c r="N1477" s="522"/>
      <c r="O1477" s="522"/>
      <c r="P1477" s="522"/>
    </row>
    <row r="1478" spans="14:16" ht="13.5">
      <c r="N1478" s="522"/>
      <c r="O1478" s="522"/>
      <c r="P1478" s="522"/>
    </row>
    <row r="1479" spans="14:16" ht="13.5">
      <c r="N1479" s="522"/>
      <c r="O1479" s="522"/>
      <c r="P1479" s="522"/>
    </row>
    <row r="1480" spans="14:16" ht="13.5">
      <c r="N1480" s="522"/>
      <c r="O1480" s="522"/>
      <c r="P1480" s="522"/>
    </row>
    <row r="1481" spans="14:16" ht="13.5">
      <c r="N1481" s="522"/>
      <c r="O1481" s="522"/>
      <c r="P1481" s="522"/>
    </row>
    <row r="1482" spans="14:16" ht="13.5">
      <c r="N1482" s="522"/>
      <c r="O1482" s="522"/>
      <c r="P1482" s="522"/>
    </row>
    <row r="1483" spans="14:16" ht="13.5">
      <c r="N1483" s="522"/>
      <c r="O1483" s="522"/>
      <c r="P1483" s="522"/>
    </row>
    <row r="1484" spans="14:16" ht="13.5">
      <c r="N1484" s="522"/>
      <c r="O1484" s="522"/>
      <c r="P1484" s="522"/>
    </row>
    <row r="1485" spans="14:16" ht="13.5">
      <c r="N1485" s="522"/>
      <c r="O1485" s="522"/>
      <c r="P1485" s="522"/>
    </row>
    <row r="1486" spans="14:16" ht="13.5">
      <c r="N1486" s="522"/>
      <c r="O1486" s="522"/>
      <c r="P1486" s="522"/>
    </row>
    <row r="1487" spans="14:16" ht="13.5">
      <c r="N1487" s="522"/>
      <c r="O1487" s="522"/>
      <c r="P1487" s="522"/>
    </row>
    <row r="1488" spans="14:16" ht="13.5">
      <c r="N1488" s="522"/>
      <c r="O1488" s="522"/>
      <c r="P1488" s="522"/>
    </row>
    <row r="1489" spans="14:16" ht="13.5">
      <c r="N1489" s="522"/>
      <c r="O1489" s="522"/>
      <c r="P1489" s="522"/>
    </row>
    <row r="1490" spans="14:16" ht="13.5">
      <c r="N1490" s="522"/>
      <c r="O1490" s="522"/>
      <c r="P1490" s="522"/>
    </row>
    <row r="1491" spans="14:16" ht="13.5">
      <c r="N1491" s="522"/>
      <c r="O1491" s="522"/>
      <c r="P1491" s="522"/>
    </row>
    <row r="1492" spans="14:16" ht="13.5">
      <c r="N1492" s="522"/>
      <c r="O1492" s="522"/>
      <c r="P1492" s="522"/>
    </row>
    <row r="1493" spans="14:16" ht="13.5">
      <c r="N1493" s="522"/>
      <c r="O1493" s="522"/>
      <c r="P1493" s="522"/>
    </row>
    <row r="1494" spans="14:16" ht="13.5">
      <c r="N1494" s="522"/>
      <c r="O1494" s="522"/>
      <c r="P1494" s="522"/>
    </row>
    <row r="1495" spans="14:16" ht="13.5">
      <c r="N1495" s="522"/>
      <c r="O1495" s="522"/>
      <c r="P1495" s="522"/>
    </row>
    <row r="1496" spans="14:16" ht="13.5">
      <c r="N1496" s="522"/>
      <c r="O1496" s="522"/>
      <c r="P1496" s="522"/>
    </row>
    <row r="1497" spans="14:16" ht="13.5">
      <c r="N1497" s="522"/>
      <c r="O1497" s="522"/>
      <c r="P1497" s="522"/>
    </row>
    <row r="1498" spans="14:16" ht="13.5">
      <c r="N1498" s="522"/>
      <c r="O1498" s="522"/>
      <c r="P1498" s="522"/>
    </row>
    <row r="1499" spans="14:16" ht="13.5">
      <c r="N1499" s="522"/>
      <c r="O1499" s="522"/>
      <c r="P1499" s="522"/>
    </row>
    <row r="1500" spans="14:16" ht="13.5">
      <c r="N1500" s="522"/>
      <c r="O1500" s="522"/>
      <c r="P1500" s="522"/>
    </row>
    <row r="1501" spans="14:16" ht="13.5">
      <c r="N1501" s="522"/>
      <c r="O1501" s="522"/>
      <c r="P1501" s="522"/>
    </row>
    <row r="1502" spans="14:16" ht="13.5">
      <c r="N1502" s="522"/>
      <c r="O1502" s="522"/>
      <c r="P1502" s="522"/>
    </row>
    <row r="1503" spans="14:16" ht="13.5">
      <c r="N1503" s="522"/>
      <c r="O1503" s="522"/>
      <c r="P1503" s="522"/>
    </row>
    <row r="1504" spans="14:16" ht="13.5">
      <c r="N1504" s="522"/>
      <c r="O1504" s="522"/>
      <c r="P1504" s="522"/>
    </row>
    <row r="1505" spans="14:16" ht="13.5">
      <c r="N1505" s="522"/>
      <c r="O1505" s="522"/>
      <c r="P1505" s="522"/>
    </row>
    <row r="1506" spans="14:16" ht="13.5">
      <c r="N1506" s="522"/>
      <c r="O1506" s="522"/>
      <c r="P1506" s="522"/>
    </row>
    <row r="1507" spans="14:16" ht="13.5">
      <c r="N1507" s="522"/>
      <c r="O1507" s="522"/>
      <c r="P1507" s="522"/>
    </row>
    <row r="1508" spans="14:16" ht="13.5">
      <c r="N1508" s="522"/>
      <c r="O1508" s="522"/>
      <c r="P1508" s="522"/>
    </row>
    <row r="1509" spans="14:16" ht="13.5">
      <c r="N1509" s="522"/>
      <c r="O1509" s="522"/>
      <c r="P1509" s="522"/>
    </row>
    <row r="1510" spans="14:16" ht="13.5">
      <c r="N1510" s="522"/>
      <c r="O1510" s="522"/>
      <c r="P1510" s="522"/>
    </row>
    <row r="1511" spans="14:16" ht="13.5">
      <c r="N1511" s="522"/>
      <c r="O1511" s="522"/>
      <c r="P1511" s="522"/>
    </row>
    <row r="1512" spans="14:16" ht="13.5">
      <c r="N1512" s="522"/>
      <c r="O1512" s="522"/>
      <c r="P1512" s="522"/>
    </row>
    <row r="1513" spans="14:16" ht="13.5">
      <c r="N1513" s="522"/>
      <c r="O1513" s="522"/>
      <c r="P1513" s="522"/>
    </row>
    <row r="1514" spans="14:16" ht="13.5">
      <c r="N1514" s="522"/>
      <c r="O1514" s="522"/>
      <c r="P1514" s="522"/>
    </row>
    <row r="1515" spans="14:16" ht="13.5">
      <c r="N1515" s="522"/>
      <c r="O1515" s="522"/>
      <c r="P1515" s="522"/>
    </row>
    <row r="1516" spans="14:16" ht="13.5">
      <c r="N1516" s="522"/>
      <c r="O1516" s="522"/>
      <c r="P1516" s="522"/>
    </row>
    <row r="1517" spans="14:16" ht="13.5">
      <c r="N1517" s="522"/>
      <c r="O1517" s="522"/>
      <c r="P1517" s="522"/>
    </row>
    <row r="1518" spans="14:16" ht="13.5">
      <c r="N1518" s="522"/>
      <c r="O1518" s="522"/>
      <c r="P1518" s="522"/>
    </row>
    <row r="1519" spans="14:16" ht="13.5">
      <c r="N1519" s="522"/>
      <c r="O1519" s="522"/>
      <c r="P1519" s="522"/>
    </row>
    <row r="1520" spans="14:16" ht="13.5">
      <c r="N1520" s="522"/>
      <c r="O1520" s="522"/>
      <c r="P1520" s="522"/>
    </row>
    <row r="1521" spans="14:16" ht="13.5">
      <c r="N1521" s="522"/>
      <c r="O1521" s="522"/>
      <c r="P1521" s="522"/>
    </row>
    <row r="1522" spans="14:16" ht="13.5">
      <c r="N1522" s="522"/>
      <c r="O1522" s="522"/>
      <c r="P1522" s="522"/>
    </row>
    <row r="1523" spans="14:16" ht="13.5">
      <c r="N1523" s="522"/>
      <c r="O1523" s="522"/>
      <c r="P1523" s="522"/>
    </row>
    <row r="1524" spans="14:16" ht="13.5">
      <c r="N1524" s="522"/>
      <c r="O1524" s="522"/>
      <c r="P1524" s="522"/>
    </row>
    <row r="1525" spans="14:16" ht="13.5">
      <c r="N1525" s="522"/>
      <c r="O1525" s="522"/>
      <c r="P1525" s="522"/>
    </row>
    <row r="1526" spans="14:16" ht="13.5">
      <c r="N1526" s="522"/>
      <c r="O1526" s="522"/>
      <c r="P1526" s="522"/>
    </row>
    <row r="1527" spans="14:16" ht="13.5">
      <c r="N1527" s="522"/>
      <c r="O1527" s="522"/>
      <c r="P1527" s="522"/>
    </row>
    <row r="1528" spans="14:16" ht="13.5">
      <c r="N1528" s="522"/>
      <c r="O1528" s="522"/>
      <c r="P1528" s="522"/>
    </row>
    <row r="1529" spans="14:16" ht="13.5">
      <c r="N1529" s="522"/>
      <c r="O1529" s="522"/>
      <c r="P1529" s="522"/>
    </row>
    <row r="1530" spans="14:16" ht="13.5">
      <c r="N1530" s="522"/>
      <c r="O1530" s="522"/>
      <c r="P1530" s="522"/>
    </row>
    <row r="1531" spans="14:16" ht="13.5">
      <c r="N1531" s="522"/>
      <c r="O1531" s="522"/>
      <c r="P1531" s="522"/>
    </row>
    <row r="1532" spans="14:16" ht="13.5">
      <c r="N1532" s="522"/>
      <c r="O1532" s="522"/>
      <c r="P1532" s="522"/>
    </row>
    <row r="1533" spans="14:16" ht="13.5">
      <c r="N1533" s="522"/>
      <c r="O1533" s="522"/>
      <c r="P1533" s="522"/>
    </row>
    <row r="1534" spans="14:16" ht="13.5">
      <c r="N1534" s="522"/>
      <c r="O1534" s="522"/>
      <c r="P1534" s="522"/>
    </row>
    <row r="1535" spans="14:16" ht="13.5">
      <c r="N1535" s="522"/>
      <c r="O1535" s="522"/>
      <c r="P1535" s="522"/>
    </row>
    <row r="1536" spans="14:16" ht="13.5">
      <c r="N1536" s="522"/>
      <c r="O1536" s="522"/>
      <c r="P1536" s="522"/>
    </row>
    <row r="1537" spans="14:16" ht="13.5">
      <c r="N1537" s="522"/>
      <c r="O1537" s="522"/>
      <c r="P1537" s="522"/>
    </row>
    <row r="1538" spans="14:16" ht="13.5">
      <c r="N1538" s="522"/>
      <c r="O1538" s="522"/>
      <c r="P1538" s="522"/>
    </row>
    <row r="1539" spans="14:16" ht="13.5">
      <c r="N1539" s="522"/>
      <c r="O1539" s="522"/>
      <c r="P1539" s="522"/>
    </row>
    <row r="1540" spans="14:16" ht="13.5">
      <c r="N1540" s="522"/>
      <c r="O1540" s="522"/>
      <c r="P1540" s="522"/>
    </row>
    <row r="1541" spans="14:16" ht="13.5">
      <c r="N1541" s="522"/>
      <c r="O1541" s="522"/>
      <c r="P1541" s="522"/>
    </row>
    <row r="1542" spans="14:16" ht="13.5">
      <c r="N1542" s="522"/>
      <c r="O1542" s="522"/>
      <c r="P1542" s="522"/>
    </row>
    <row r="1543" spans="14:16" ht="13.5">
      <c r="N1543" s="522"/>
      <c r="O1543" s="522"/>
      <c r="P1543" s="522"/>
    </row>
    <row r="1544" spans="14:16" ht="13.5">
      <c r="N1544" s="522"/>
      <c r="O1544" s="522"/>
      <c r="P1544" s="522"/>
    </row>
    <row r="1545" spans="14:16" ht="13.5">
      <c r="N1545" s="522"/>
      <c r="O1545" s="522"/>
      <c r="P1545" s="522"/>
    </row>
    <row r="1546" spans="14:16" ht="13.5">
      <c r="N1546" s="522"/>
      <c r="O1546" s="522"/>
      <c r="P1546" s="522"/>
    </row>
    <row r="1547" spans="14:16" ht="13.5">
      <c r="N1547" s="522"/>
      <c r="O1547" s="522"/>
      <c r="P1547" s="522"/>
    </row>
    <row r="1548" spans="14:16" ht="13.5">
      <c r="N1548" s="522"/>
      <c r="O1548" s="522"/>
      <c r="P1548" s="522"/>
    </row>
    <row r="1549" spans="14:16" ht="13.5">
      <c r="N1549" s="522"/>
      <c r="O1549" s="522"/>
      <c r="P1549" s="522"/>
    </row>
    <row r="1550" spans="14:16" ht="13.5">
      <c r="N1550" s="522"/>
      <c r="O1550" s="522"/>
      <c r="P1550" s="522"/>
    </row>
    <row r="1551" spans="14:16" ht="13.5">
      <c r="N1551" s="522"/>
      <c r="O1551" s="522"/>
      <c r="P1551" s="522"/>
    </row>
    <row r="1552" spans="14:16" ht="13.5">
      <c r="N1552" s="522"/>
      <c r="O1552" s="522"/>
      <c r="P1552" s="522"/>
    </row>
    <row r="1553" spans="14:16" ht="13.5">
      <c r="N1553" s="522"/>
      <c r="O1553" s="522"/>
      <c r="P1553" s="522"/>
    </row>
    <row r="1554" spans="14:16" ht="13.5">
      <c r="N1554" s="522"/>
      <c r="O1554" s="522"/>
      <c r="P1554" s="522"/>
    </row>
    <row r="1555" spans="14:16" ht="13.5">
      <c r="N1555" s="522"/>
      <c r="O1555" s="522"/>
      <c r="P1555" s="522"/>
    </row>
    <row r="1556" spans="14:16" ht="13.5">
      <c r="N1556" s="522"/>
      <c r="O1556" s="522"/>
      <c r="P1556" s="522"/>
    </row>
    <row r="1557" spans="14:16" ht="13.5">
      <c r="N1557" s="522"/>
      <c r="O1557" s="522"/>
      <c r="P1557" s="522"/>
    </row>
    <row r="1558" spans="14:16" ht="13.5">
      <c r="N1558" s="522"/>
      <c r="O1558" s="522"/>
      <c r="P1558" s="522"/>
    </row>
    <row r="1559" spans="14:16" ht="13.5">
      <c r="N1559" s="522"/>
      <c r="O1559" s="522"/>
      <c r="P1559" s="522"/>
    </row>
    <row r="1560" spans="14:16" ht="13.5">
      <c r="N1560" s="522"/>
      <c r="O1560" s="522"/>
      <c r="P1560" s="522"/>
    </row>
    <row r="1561" spans="14:16" ht="13.5">
      <c r="N1561" s="522"/>
      <c r="O1561" s="522"/>
      <c r="P1561" s="522"/>
    </row>
    <row r="1562" spans="14:16" ht="13.5">
      <c r="N1562" s="522"/>
      <c r="O1562" s="522"/>
      <c r="P1562" s="522"/>
    </row>
    <row r="1563" spans="14:16" ht="13.5">
      <c r="N1563" s="522"/>
      <c r="O1563" s="522"/>
      <c r="P1563" s="522"/>
    </row>
    <row r="1564" spans="14:16" ht="13.5">
      <c r="N1564" s="522"/>
      <c r="O1564" s="522"/>
      <c r="P1564" s="522"/>
    </row>
    <row r="1565" spans="14:16" ht="13.5">
      <c r="N1565" s="522"/>
      <c r="O1565" s="522"/>
      <c r="P1565" s="522"/>
    </row>
    <row r="1566" spans="14:16" ht="13.5">
      <c r="N1566" s="522"/>
      <c r="O1566" s="522"/>
      <c r="P1566" s="522"/>
    </row>
    <row r="1567" spans="14:16" ht="13.5">
      <c r="N1567" s="522"/>
      <c r="O1567" s="522"/>
      <c r="P1567" s="522"/>
    </row>
    <row r="1568" spans="14:16" ht="13.5">
      <c r="N1568" s="522"/>
      <c r="O1568" s="522"/>
      <c r="P1568" s="522"/>
    </row>
    <row r="1569" spans="14:16" ht="13.5">
      <c r="N1569" s="522"/>
      <c r="O1569" s="522"/>
      <c r="P1569" s="522"/>
    </row>
    <row r="1570" spans="14:16" ht="13.5">
      <c r="N1570" s="522"/>
      <c r="O1570" s="522"/>
      <c r="P1570" s="522"/>
    </row>
    <row r="1571" spans="14:16" ht="13.5">
      <c r="N1571" s="522"/>
      <c r="O1571" s="522"/>
      <c r="P1571" s="522"/>
    </row>
    <row r="1572" spans="14:16" ht="13.5">
      <c r="N1572" s="522"/>
      <c r="O1572" s="522"/>
      <c r="P1572" s="522"/>
    </row>
    <row r="1573" spans="14:16" ht="13.5">
      <c r="N1573" s="522"/>
      <c r="O1573" s="522"/>
      <c r="P1573" s="522"/>
    </row>
    <row r="1574" spans="14:16" ht="13.5">
      <c r="N1574" s="522"/>
      <c r="O1574" s="522"/>
      <c r="P1574" s="522"/>
    </row>
    <row r="1575" spans="14:16" ht="13.5">
      <c r="N1575" s="522"/>
      <c r="O1575" s="522"/>
      <c r="P1575" s="522"/>
    </row>
    <row r="1576" spans="14:16" ht="13.5">
      <c r="N1576" s="522"/>
      <c r="O1576" s="522"/>
      <c r="P1576" s="522"/>
    </row>
    <row r="1577" spans="14:16" ht="13.5">
      <c r="N1577" s="522"/>
      <c r="O1577" s="522"/>
      <c r="P1577" s="522"/>
    </row>
    <row r="1578" spans="14:16" ht="13.5">
      <c r="N1578" s="522"/>
      <c r="O1578" s="522"/>
      <c r="P1578" s="522"/>
    </row>
    <row r="1579" spans="14:16" ht="13.5">
      <c r="N1579" s="522"/>
      <c r="O1579" s="522"/>
      <c r="P1579" s="522"/>
    </row>
    <row r="1580" spans="14:16" ht="13.5">
      <c r="N1580" s="522"/>
      <c r="O1580" s="522"/>
      <c r="P1580" s="522"/>
    </row>
    <row r="1581" spans="14:16" ht="13.5">
      <c r="N1581" s="522"/>
      <c r="O1581" s="522"/>
      <c r="P1581" s="522"/>
    </row>
    <row r="1582" spans="14:16" ht="13.5">
      <c r="N1582" s="522"/>
      <c r="O1582" s="522"/>
      <c r="P1582" s="522"/>
    </row>
    <row r="1583" spans="14:16" ht="13.5">
      <c r="N1583" s="522"/>
      <c r="O1583" s="522"/>
      <c r="P1583" s="522"/>
    </row>
    <row r="1584" spans="14:16" ht="13.5">
      <c r="N1584" s="522"/>
      <c r="O1584" s="522"/>
      <c r="P1584" s="522"/>
    </row>
    <row r="1585" spans="14:16" ht="13.5">
      <c r="N1585" s="522"/>
      <c r="O1585" s="522"/>
      <c r="P1585" s="522"/>
    </row>
    <row r="1586" spans="14:16" ht="13.5">
      <c r="N1586" s="522"/>
      <c r="O1586" s="522"/>
      <c r="P1586" s="522"/>
    </row>
    <row r="1587" spans="14:16" ht="13.5">
      <c r="N1587" s="522"/>
      <c r="O1587" s="522"/>
      <c r="P1587" s="522"/>
    </row>
    <row r="1588" spans="14:16" ht="13.5">
      <c r="N1588" s="522"/>
      <c r="O1588" s="522"/>
      <c r="P1588" s="522"/>
    </row>
    <row r="1589" spans="14:16" ht="13.5">
      <c r="N1589" s="522"/>
      <c r="O1589" s="522"/>
      <c r="P1589" s="522"/>
    </row>
    <row r="1590" spans="14:16" ht="13.5">
      <c r="N1590" s="522"/>
      <c r="O1590" s="522"/>
      <c r="P1590" s="522"/>
    </row>
    <row r="1591" spans="14:16" ht="13.5">
      <c r="N1591" s="522"/>
      <c r="O1591" s="522"/>
      <c r="P1591" s="522"/>
    </row>
    <row r="1592" spans="14:16" ht="13.5">
      <c r="N1592" s="522"/>
      <c r="O1592" s="522"/>
      <c r="P1592" s="522"/>
    </row>
    <row r="1593" spans="14:16" ht="13.5">
      <c r="N1593" s="522"/>
      <c r="O1593" s="522"/>
      <c r="P1593" s="522"/>
    </row>
    <row r="1594" spans="14:16" ht="13.5">
      <c r="N1594" s="522"/>
      <c r="O1594" s="522"/>
      <c r="P1594" s="522"/>
    </row>
    <row r="1595" spans="14:16" ht="13.5">
      <c r="N1595" s="522"/>
      <c r="O1595" s="522"/>
      <c r="P1595" s="522"/>
    </row>
    <row r="1596" spans="14:16" ht="13.5">
      <c r="N1596" s="522"/>
      <c r="O1596" s="522"/>
      <c r="P1596" s="522"/>
    </row>
    <row r="1597" spans="14:16" ht="13.5">
      <c r="N1597" s="522"/>
      <c r="O1597" s="522"/>
      <c r="P1597" s="522"/>
    </row>
    <row r="1598" spans="14:16" ht="13.5">
      <c r="N1598" s="522"/>
      <c r="O1598" s="522"/>
      <c r="P1598" s="522"/>
    </row>
    <row r="1599" spans="14:16" ht="13.5">
      <c r="N1599" s="522"/>
      <c r="O1599" s="522"/>
      <c r="P1599" s="522"/>
    </row>
    <row r="1600" spans="14:16" ht="13.5">
      <c r="N1600" s="522"/>
      <c r="O1600" s="522"/>
      <c r="P1600" s="522"/>
    </row>
    <row r="1601" spans="14:16" ht="13.5">
      <c r="N1601" s="522"/>
      <c r="O1601" s="522"/>
      <c r="P1601" s="522"/>
    </row>
    <row r="1602" spans="14:16" ht="13.5">
      <c r="N1602" s="522"/>
      <c r="O1602" s="522"/>
      <c r="P1602" s="522"/>
    </row>
    <row r="1603" spans="14:16" ht="13.5">
      <c r="N1603" s="522"/>
      <c r="O1603" s="522"/>
      <c r="P1603" s="522"/>
    </row>
    <row r="1604" spans="14:16" ht="13.5">
      <c r="N1604" s="522"/>
      <c r="O1604" s="522"/>
      <c r="P1604" s="522"/>
    </row>
    <row r="1605" spans="14:16" ht="13.5">
      <c r="N1605" s="522"/>
      <c r="O1605" s="522"/>
      <c r="P1605" s="522"/>
    </row>
    <row r="1606" spans="14:16" ht="13.5">
      <c r="N1606" s="522"/>
      <c r="O1606" s="522"/>
      <c r="P1606" s="522"/>
    </row>
    <row r="1607" spans="14:16" ht="13.5">
      <c r="N1607" s="522"/>
      <c r="O1607" s="522"/>
      <c r="P1607" s="522"/>
    </row>
    <row r="1608" spans="14:16" ht="13.5">
      <c r="N1608" s="522"/>
      <c r="O1608" s="522"/>
      <c r="P1608" s="522"/>
    </row>
    <row r="1609" spans="14:16" ht="13.5">
      <c r="N1609" s="522"/>
      <c r="O1609" s="522"/>
      <c r="P1609" s="522"/>
    </row>
    <row r="1610" spans="14:16" ht="13.5">
      <c r="N1610" s="522"/>
      <c r="O1610" s="522"/>
      <c r="P1610" s="522"/>
    </row>
    <row r="1611" spans="14:16" ht="13.5">
      <c r="N1611" s="522"/>
      <c r="O1611" s="522"/>
      <c r="P1611" s="522"/>
    </row>
    <row r="1612" spans="14:16" ht="13.5">
      <c r="N1612" s="522"/>
      <c r="O1612" s="522"/>
      <c r="P1612" s="522"/>
    </row>
    <row r="1613" spans="14:16" ht="13.5">
      <c r="N1613" s="522"/>
      <c r="O1613" s="522"/>
      <c r="P1613" s="522"/>
    </row>
    <row r="1614" spans="14:16" ht="13.5">
      <c r="N1614" s="522"/>
      <c r="O1614" s="522"/>
      <c r="P1614" s="522"/>
    </row>
    <row r="1615" spans="14:16" ht="13.5">
      <c r="N1615" s="522"/>
      <c r="O1615" s="522"/>
      <c r="P1615" s="522"/>
    </row>
    <row r="1616" spans="14:16" ht="13.5">
      <c r="N1616" s="522"/>
      <c r="O1616" s="522"/>
      <c r="P1616" s="522"/>
    </row>
    <row r="1617" spans="14:16" ht="13.5">
      <c r="N1617" s="522"/>
      <c r="O1617" s="522"/>
      <c r="P1617" s="522"/>
    </row>
    <row r="1618" spans="14:16" ht="13.5">
      <c r="N1618" s="522"/>
      <c r="O1618" s="522"/>
      <c r="P1618" s="522"/>
    </row>
    <row r="1619" spans="14:16" ht="13.5">
      <c r="N1619" s="522"/>
      <c r="O1619" s="522"/>
      <c r="P1619" s="522"/>
    </row>
    <row r="1620" spans="14:16" ht="13.5">
      <c r="N1620" s="522"/>
      <c r="O1620" s="522"/>
      <c r="P1620" s="522"/>
    </row>
    <row r="1621" spans="14:16" ht="13.5">
      <c r="N1621" s="522"/>
      <c r="O1621" s="522"/>
      <c r="P1621" s="522"/>
    </row>
    <row r="1622" spans="14:16" ht="13.5">
      <c r="N1622" s="522"/>
      <c r="O1622" s="522"/>
      <c r="P1622" s="522"/>
    </row>
    <row r="1623" spans="14:16" ht="13.5">
      <c r="N1623" s="522"/>
      <c r="O1623" s="522"/>
      <c r="P1623" s="522"/>
    </row>
    <row r="1624" spans="14:16" ht="13.5">
      <c r="N1624" s="522"/>
      <c r="O1624" s="522"/>
      <c r="P1624" s="522"/>
    </row>
    <row r="1625" spans="14:16" ht="13.5">
      <c r="N1625" s="522"/>
      <c r="O1625" s="522"/>
      <c r="P1625" s="522"/>
    </row>
    <row r="1626" spans="14:16" ht="13.5">
      <c r="N1626" s="522"/>
      <c r="O1626" s="522"/>
      <c r="P1626" s="522"/>
    </row>
    <row r="1627" spans="14:16" ht="13.5">
      <c r="N1627" s="522"/>
      <c r="O1627" s="522"/>
      <c r="P1627" s="522"/>
    </row>
    <row r="1628" spans="14:16" ht="13.5">
      <c r="N1628" s="522"/>
      <c r="O1628" s="522"/>
      <c r="P1628" s="522"/>
    </row>
    <row r="1629" spans="14:16" ht="13.5">
      <c r="N1629" s="522"/>
      <c r="O1629" s="522"/>
      <c r="P1629" s="522"/>
    </row>
    <row r="1630" spans="14:16" ht="13.5">
      <c r="N1630" s="522"/>
      <c r="O1630" s="522"/>
      <c r="P1630" s="522"/>
    </row>
    <row r="1631" spans="14:16" ht="13.5">
      <c r="N1631" s="522"/>
      <c r="O1631" s="522"/>
      <c r="P1631" s="522"/>
    </row>
    <row r="1632" spans="14:16" ht="13.5">
      <c r="N1632" s="522"/>
      <c r="O1632" s="522"/>
      <c r="P1632" s="522"/>
    </row>
    <row r="1633" spans="14:16" ht="13.5">
      <c r="N1633" s="522"/>
      <c r="O1633" s="522"/>
      <c r="P1633" s="522"/>
    </row>
    <row r="1634" spans="14:16" ht="13.5">
      <c r="N1634" s="522"/>
      <c r="O1634" s="522"/>
      <c r="P1634" s="522"/>
    </row>
    <row r="1635" spans="14:16" ht="13.5">
      <c r="N1635" s="522"/>
      <c r="O1635" s="522"/>
      <c r="P1635" s="522"/>
    </row>
    <row r="1636" spans="14:16" ht="13.5">
      <c r="N1636" s="522"/>
      <c r="O1636" s="522"/>
      <c r="P1636" s="522"/>
    </row>
    <row r="1637" spans="14:16" ht="13.5">
      <c r="N1637" s="522"/>
      <c r="O1637" s="522"/>
      <c r="P1637" s="522"/>
    </row>
    <row r="1638" spans="14:16" ht="13.5">
      <c r="N1638" s="522"/>
      <c r="O1638" s="522"/>
      <c r="P1638" s="522"/>
    </row>
    <row r="1639" spans="14:16" ht="13.5">
      <c r="N1639" s="522"/>
      <c r="O1639" s="522"/>
      <c r="P1639" s="522"/>
    </row>
    <row r="1640" spans="14:16" ht="13.5">
      <c r="N1640" s="522"/>
      <c r="O1640" s="522"/>
      <c r="P1640" s="522"/>
    </row>
    <row r="1641" spans="14:16" ht="13.5">
      <c r="N1641" s="522"/>
      <c r="O1641" s="522"/>
      <c r="P1641" s="522"/>
    </row>
    <row r="1642" spans="14:16" ht="13.5">
      <c r="N1642" s="522"/>
      <c r="O1642" s="522"/>
      <c r="P1642" s="522"/>
    </row>
    <row r="1643" spans="14:16" ht="13.5">
      <c r="N1643" s="522"/>
      <c r="O1643" s="522"/>
      <c r="P1643" s="522"/>
    </row>
    <row r="1644" spans="14:16" ht="13.5">
      <c r="N1644" s="522"/>
      <c r="O1644" s="522"/>
      <c r="P1644" s="522"/>
    </row>
    <row r="1645" spans="14:16" ht="13.5">
      <c r="N1645" s="522"/>
      <c r="O1645" s="522"/>
      <c r="P1645" s="522"/>
    </row>
    <row r="1646" spans="14:16" ht="13.5">
      <c r="N1646" s="522"/>
      <c r="O1646" s="522"/>
      <c r="P1646" s="522"/>
    </row>
    <row r="1647" spans="14:16" ht="13.5">
      <c r="N1647" s="522"/>
      <c r="O1647" s="522"/>
      <c r="P1647" s="522"/>
    </row>
    <row r="1648" spans="14:16" ht="13.5">
      <c r="N1648" s="522"/>
      <c r="O1648" s="522"/>
      <c r="P1648" s="522"/>
    </row>
    <row r="1649" spans="14:16" ht="13.5">
      <c r="N1649" s="522"/>
      <c r="O1649" s="522"/>
      <c r="P1649" s="522"/>
    </row>
    <row r="1650" spans="14:16" ht="13.5">
      <c r="N1650" s="522"/>
      <c r="O1650" s="522"/>
      <c r="P1650" s="522"/>
    </row>
    <row r="1651" spans="14:16" ht="13.5">
      <c r="N1651" s="522"/>
      <c r="O1651" s="522"/>
      <c r="P1651" s="522"/>
    </row>
    <row r="1652" spans="14:16" ht="13.5">
      <c r="N1652" s="522"/>
      <c r="O1652" s="522"/>
      <c r="P1652" s="522"/>
    </row>
    <row r="1653" spans="14:16" ht="13.5">
      <c r="N1653" s="522"/>
      <c r="O1653" s="522"/>
      <c r="P1653" s="522"/>
    </row>
    <row r="1654" spans="14:16" ht="13.5">
      <c r="N1654" s="522"/>
      <c r="O1654" s="522"/>
      <c r="P1654" s="522"/>
    </row>
    <row r="1655" spans="14:16" ht="13.5">
      <c r="N1655" s="522"/>
      <c r="O1655" s="522"/>
      <c r="P1655" s="522"/>
    </row>
    <row r="1656" spans="14:16" ht="13.5">
      <c r="N1656" s="522"/>
      <c r="O1656" s="522"/>
      <c r="P1656" s="522"/>
    </row>
    <row r="1657" spans="14:16" ht="13.5">
      <c r="N1657" s="522"/>
      <c r="O1657" s="522"/>
      <c r="P1657" s="522"/>
    </row>
    <row r="1658" spans="14:16" ht="13.5">
      <c r="N1658" s="522"/>
      <c r="O1658" s="522"/>
      <c r="P1658" s="522"/>
    </row>
    <row r="1659" spans="14:16" ht="13.5">
      <c r="N1659" s="522"/>
      <c r="O1659" s="522"/>
      <c r="P1659" s="522"/>
    </row>
    <row r="1660" spans="14:16" ht="13.5">
      <c r="N1660" s="522"/>
      <c r="O1660" s="522"/>
      <c r="P1660" s="522"/>
    </row>
    <row r="1661" spans="14:16" ht="13.5">
      <c r="N1661" s="522"/>
      <c r="O1661" s="522"/>
      <c r="P1661" s="522"/>
    </row>
    <row r="1662" spans="14:16" ht="13.5">
      <c r="N1662" s="522"/>
      <c r="O1662" s="522"/>
      <c r="P1662" s="522"/>
    </row>
    <row r="1663" spans="14:16" ht="13.5">
      <c r="N1663" s="522"/>
      <c r="O1663" s="522"/>
      <c r="P1663" s="522"/>
    </row>
    <row r="1664" spans="14:16" ht="13.5">
      <c r="N1664" s="522"/>
      <c r="O1664" s="522"/>
      <c r="P1664" s="522"/>
    </row>
    <row r="1665" spans="14:16" ht="13.5">
      <c r="N1665" s="522"/>
      <c r="O1665" s="522"/>
      <c r="P1665" s="522"/>
    </row>
    <row r="1666" spans="14:16" ht="13.5">
      <c r="N1666" s="522"/>
      <c r="O1666" s="522"/>
      <c r="P1666" s="522"/>
    </row>
    <row r="1667" spans="14:16" ht="13.5">
      <c r="N1667" s="522"/>
      <c r="O1667" s="522"/>
      <c r="P1667" s="522"/>
    </row>
    <row r="1668" spans="14:16" ht="13.5">
      <c r="N1668" s="522"/>
      <c r="O1668" s="522"/>
      <c r="P1668" s="522"/>
    </row>
    <row r="1669" spans="14:16" ht="13.5">
      <c r="N1669" s="522"/>
      <c r="O1669" s="522"/>
      <c r="P1669" s="522"/>
    </row>
    <row r="1670" spans="14:16" ht="13.5">
      <c r="N1670" s="522"/>
      <c r="O1670" s="522"/>
      <c r="P1670" s="522"/>
    </row>
    <row r="1671" spans="14:16" ht="13.5">
      <c r="N1671" s="522"/>
      <c r="O1671" s="522"/>
      <c r="P1671" s="522"/>
    </row>
    <row r="1672" spans="14:16" ht="13.5">
      <c r="N1672" s="522"/>
      <c r="O1672" s="522"/>
      <c r="P1672" s="522"/>
    </row>
    <row r="1673" spans="14:16" ht="13.5">
      <c r="N1673" s="522"/>
      <c r="O1673" s="522"/>
      <c r="P1673" s="522"/>
    </row>
    <row r="1674" spans="14:16" ht="13.5">
      <c r="N1674" s="522"/>
      <c r="O1674" s="522"/>
      <c r="P1674" s="522"/>
    </row>
    <row r="1675" spans="14:16" ht="13.5">
      <c r="N1675" s="522"/>
      <c r="O1675" s="522"/>
      <c r="P1675" s="522"/>
    </row>
    <row r="1676" spans="14:16" ht="13.5">
      <c r="N1676" s="522"/>
      <c r="O1676" s="522"/>
      <c r="P1676" s="522"/>
    </row>
    <row r="1677" spans="14:16" ht="13.5">
      <c r="N1677" s="522"/>
      <c r="O1677" s="522"/>
      <c r="P1677" s="522"/>
    </row>
    <row r="1678" spans="14:16" ht="13.5">
      <c r="N1678" s="522"/>
      <c r="O1678" s="522"/>
      <c r="P1678" s="522"/>
    </row>
    <row r="1679" spans="14:16" ht="13.5">
      <c r="N1679" s="522"/>
      <c r="O1679" s="522"/>
      <c r="P1679" s="522"/>
    </row>
    <row r="1680" spans="14:16" ht="13.5">
      <c r="N1680" s="522"/>
      <c r="O1680" s="522"/>
      <c r="P1680" s="522"/>
    </row>
    <row r="1681" spans="14:16" ht="13.5">
      <c r="N1681" s="522"/>
      <c r="O1681" s="522"/>
      <c r="P1681" s="522"/>
    </row>
    <row r="1682" spans="14:16" ht="13.5">
      <c r="N1682" s="522"/>
      <c r="O1682" s="522"/>
      <c r="P1682" s="522"/>
    </row>
    <row r="1683" spans="14:16" ht="13.5">
      <c r="N1683" s="522"/>
      <c r="O1683" s="522"/>
      <c r="P1683" s="522"/>
    </row>
    <row r="1684" spans="14:16" ht="13.5">
      <c r="N1684" s="522"/>
      <c r="O1684" s="522"/>
      <c r="P1684" s="522"/>
    </row>
    <row r="1685" spans="14:16" ht="13.5">
      <c r="N1685" s="522"/>
      <c r="O1685" s="522"/>
      <c r="P1685" s="522"/>
    </row>
    <row r="1686" spans="14:16" ht="13.5">
      <c r="N1686" s="522"/>
      <c r="O1686" s="522"/>
      <c r="P1686" s="522"/>
    </row>
    <row r="1687" spans="14:16" ht="13.5">
      <c r="N1687" s="522"/>
      <c r="O1687" s="522"/>
      <c r="P1687" s="522"/>
    </row>
    <row r="1688" spans="14:16" ht="13.5">
      <c r="N1688" s="522"/>
      <c r="O1688" s="522"/>
      <c r="P1688" s="522"/>
    </row>
    <row r="1689" spans="14:16" ht="13.5">
      <c r="N1689" s="522"/>
      <c r="O1689" s="522"/>
      <c r="P1689" s="522"/>
    </row>
    <row r="1690" spans="14:16" ht="13.5">
      <c r="N1690" s="522"/>
      <c r="O1690" s="522"/>
      <c r="P1690" s="522"/>
    </row>
    <row r="1691" spans="14:16" ht="13.5">
      <c r="N1691" s="522"/>
      <c r="O1691" s="522"/>
      <c r="P1691" s="522"/>
    </row>
    <row r="1692" spans="14:16" ht="13.5">
      <c r="N1692" s="522"/>
      <c r="O1692" s="522"/>
      <c r="P1692" s="522"/>
    </row>
    <row r="1693" spans="14:16" ht="13.5">
      <c r="N1693" s="522"/>
      <c r="O1693" s="522"/>
      <c r="P1693" s="522"/>
    </row>
    <row r="1694" spans="14:16" ht="13.5">
      <c r="N1694" s="522"/>
      <c r="O1694" s="522"/>
      <c r="P1694" s="522"/>
    </row>
    <row r="1695" spans="14:16" ht="13.5">
      <c r="N1695" s="522"/>
      <c r="O1695" s="522"/>
      <c r="P1695" s="522"/>
    </row>
    <row r="1696" spans="14:16" ht="13.5">
      <c r="N1696" s="522"/>
      <c r="O1696" s="522"/>
      <c r="P1696" s="522"/>
    </row>
    <row r="1697" spans="14:16" ht="13.5">
      <c r="N1697" s="522"/>
      <c r="O1697" s="522"/>
      <c r="P1697" s="522"/>
    </row>
    <row r="1698" spans="14:16" ht="13.5">
      <c r="N1698" s="522"/>
      <c r="O1698" s="522"/>
      <c r="P1698" s="522"/>
    </row>
    <row r="1699" spans="14:16" ht="13.5">
      <c r="N1699" s="522"/>
      <c r="O1699" s="522"/>
      <c r="P1699" s="522"/>
    </row>
    <row r="1700" spans="14:16" ht="13.5">
      <c r="N1700" s="522"/>
      <c r="O1700" s="522"/>
      <c r="P1700" s="522"/>
    </row>
    <row r="1701" spans="14:16" ht="13.5">
      <c r="N1701" s="522"/>
      <c r="O1701" s="522"/>
      <c r="P1701" s="522"/>
    </row>
    <row r="1702" spans="14:16" ht="13.5">
      <c r="N1702" s="522"/>
      <c r="O1702" s="522"/>
      <c r="P1702" s="522"/>
    </row>
    <row r="1703" spans="14:16" ht="13.5">
      <c r="N1703" s="522"/>
      <c r="O1703" s="522"/>
      <c r="P1703" s="522"/>
    </row>
    <row r="1704" spans="14:16" ht="13.5">
      <c r="N1704" s="522"/>
      <c r="O1704" s="522"/>
      <c r="P1704" s="522"/>
    </row>
    <row r="1705" spans="14:16" ht="13.5">
      <c r="N1705" s="522"/>
      <c r="O1705" s="522"/>
      <c r="P1705" s="522"/>
    </row>
    <row r="1706" spans="14:16" ht="13.5">
      <c r="N1706" s="522"/>
      <c r="O1706" s="522"/>
      <c r="P1706" s="522"/>
    </row>
    <row r="1707" spans="14:16" ht="13.5">
      <c r="N1707" s="522"/>
      <c r="O1707" s="522"/>
      <c r="P1707" s="522"/>
    </row>
    <row r="1708" spans="14:16" ht="13.5">
      <c r="N1708" s="522"/>
      <c r="O1708" s="522"/>
      <c r="P1708" s="522"/>
    </row>
    <row r="1709" spans="14:16" ht="13.5">
      <c r="N1709" s="522"/>
      <c r="O1709" s="522"/>
      <c r="P1709" s="522"/>
    </row>
    <row r="1710" spans="14:16" ht="13.5">
      <c r="N1710" s="522"/>
      <c r="O1710" s="522"/>
      <c r="P1710" s="522"/>
    </row>
    <row r="1711" spans="14:16" ht="13.5">
      <c r="N1711" s="522"/>
      <c r="O1711" s="522"/>
      <c r="P1711" s="522"/>
    </row>
    <row r="1712" spans="14:16" ht="13.5">
      <c r="N1712" s="522"/>
      <c r="O1712" s="522"/>
      <c r="P1712" s="522"/>
    </row>
    <row r="1713" spans="14:16" ht="13.5">
      <c r="N1713" s="522"/>
      <c r="O1713" s="522"/>
      <c r="P1713" s="522"/>
    </row>
    <row r="1714" spans="14:16" ht="13.5">
      <c r="N1714" s="522"/>
      <c r="O1714" s="522"/>
      <c r="P1714" s="522"/>
    </row>
    <row r="1715" spans="14:16" ht="13.5">
      <c r="N1715" s="522"/>
      <c r="O1715" s="522"/>
      <c r="P1715" s="522"/>
    </row>
    <row r="1716" spans="14:16" ht="13.5">
      <c r="N1716" s="522"/>
      <c r="O1716" s="522"/>
      <c r="P1716" s="522"/>
    </row>
    <row r="1717" spans="14:16" ht="13.5">
      <c r="N1717" s="522"/>
      <c r="O1717" s="522"/>
      <c r="P1717" s="522"/>
    </row>
    <row r="1718" spans="14:16" ht="13.5">
      <c r="N1718" s="522"/>
      <c r="O1718" s="522"/>
      <c r="P1718" s="522"/>
    </row>
    <row r="1719" spans="14:16" ht="13.5">
      <c r="N1719" s="522"/>
      <c r="O1719" s="522"/>
      <c r="P1719" s="522"/>
    </row>
    <row r="1720" spans="14:16" ht="13.5">
      <c r="N1720" s="522"/>
      <c r="O1720" s="522"/>
      <c r="P1720" s="522"/>
    </row>
    <row r="1721" spans="14:16" ht="13.5">
      <c r="N1721" s="522"/>
      <c r="O1721" s="522"/>
      <c r="P1721" s="522"/>
    </row>
    <row r="1722" spans="14:16" ht="13.5">
      <c r="N1722" s="522"/>
      <c r="O1722" s="522"/>
      <c r="P1722" s="522"/>
    </row>
    <row r="1723" spans="14:16" ht="13.5">
      <c r="N1723" s="522"/>
      <c r="O1723" s="522"/>
      <c r="P1723" s="522"/>
    </row>
    <row r="1724" spans="14:16" ht="13.5">
      <c r="N1724" s="522"/>
      <c r="O1724" s="522"/>
      <c r="P1724" s="522"/>
    </row>
    <row r="1725" spans="14:16" ht="13.5">
      <c r="N1725" s="522"/>
      <c r="O1725" s="522"/>
      <c r="P1725" s="522"/>
    </row>
    <row r="1726" spans="14:16" ht="13.5">
      <c r="N1726" s="522"/>
      <c r="O1726" s="522"/>
      <c r="P1726" s="522"/>
    </row>
    <row r="1727" spans="14:16" ht="13.5">
      <c r="N1727" s="522"/>
      <c r="O1727" s="522"/>
      <c r="P1727" s="522"/>
    </row>
    <row r="1728" spans="14:16" ht="13.5">
      <c r="N1728" s="522"/>
      <c r="O1728" s="522"/>
      <c r="P1728" s="522"/>
    </row>
    <row r="1729" spans="14:16" ht="13.5">
      <c r="N1729" s="522"/>
      <c r="O1729" s="522"/>
      <c r="P1729" s="522"/>
    </row>
    <row r="1730" spans="14:16" ht="13.5">
      <c r="N1730" s="522"/>
      <c r="O1730" s="522"/>
      <c r="P1730" s="522"/>
    </row>
    <row r="1731" spans="14:16" ht="13.5">
      <c r="N1731" s="522"/>
      <c r="O1731" s="522"/>
      <c r="P1731" s="522"/>
    </row>
    <row r="1732" spans="14:16" ht="13.5">
      <c r="N1732" s="522"/>
      <c r="O1732" s="522"/>
      <c r="P1732" s="522"/>
    </row>
    <row r="1733" spans="14:16" ht="13.5">
      <c r="N1733" s="522"/>
      <c r="O1733" s="522"/>
      <c r="P1733" s="522"/>
    </row>
    <row r="1734" spans="14:16" ht="13.5">
      <c r="N1734" s="522"/>
      <c r="O1734" s="522"/>
      <c r="P1734" s="522"/>
    </row>
    <row r="1735" spans="14:16" ht="13.5">
      <c r="N1735" s="522"/>
      <c r="O1735" s="522"/>
      <c r="P1735" s="522"/>
    </row>
    <row r="1736" spans="14:16" ht="13.5">
      <c r="N1736" s="522"/>
      <c r="O1736" s="522"/>
      <c r="P1736" s="522"/>
    </row>
    <row r="1737" spans="14:16" ht="13.5">
      <c r="N1737" s="522"/>
      <c r="O1737" s="522"/>
      <c r="P1737" s="522"/>
    </row>
    <row r="1738" spans="14:16" ht="13.5">
      <c r="N1738" s="522"/>
      <c r="O1738" s="522"/>
      <c r="P1738" s="522"/>
    </row>
    <row r="1739" spans="14:16" ht="13.5">
      <c r="N1739" s="522"/>
      <c r="O1739" s="522"/>
      <c r="P1739" s="522"/>
    </row>
    <row r="1740" spans="14:16" ht="13.5">
      <c r="N1740" s="522"/>
      <c r="O1740" s="522"/>
      <c r="P1740" s="522"/>
    </row>
    <row r="1741" spans="14:16" ht="13.5">
      <c r="N1741" s="522"/>
      <c r="O1741" s="522"/>
      <c r="P1741" s="522"/>
    </row>
    <row r="1742" spans="14:16" ht="13.5">
      <c r="N1742" s="522"/>
      <c r="O1742" s="522"/>
      <c r="P1742" s="522"/>
    </row>
    <row r="1743" spans="14:16" ht="13.5">
      <c r="N1743" s="522"/>
      <c r="O1743" s="522"/>
      <c r="P1743" s="522"/>
    </row>
    <row r="1744" spans="14:16" ht="13.5">
      <c r="N1744" s="522"/>
      <c r="O1744" s="522"/>
      <c r="P1744" s="522"/>
    </row>
    <row r="1745" spans="14:16" ht="13.5">
      <c r="N1745" s="522"/>
      <c r="O1745" s="522"/>
      <c r="P1745" s="522"/>
    </row>
    <row r="1746" spans="14:16" ht="13.5">
      <c r="N1746" s="522"/>
      <c r="O1746" s="522"/>
      <c r="P1746" s="522"/>
    </row>
    <row r="1747" spans="14:16" ht="13.5">
      <c r="N1747" s="522"/>
      <c r="O1747" s="522"/>
      <c r="P1747" s="522"/>
    </row>
    <row r="1748" spans="14:16" ht="13.5">
      <c r="N1748" s="522"/>
      <c r="O1748" s="522"/>
      <c r="P1748" s="522"/>
    </row>
    <row r="1749" spans="14:16" ht="13.5">
      <c r="N1749" s="522"/>
      <c r="O1749" s="522"/>
      <c r="P1749" s="522"/>
    </row>
    <row r="1750" spans="14:16" ht="13.5">
      <c r="N1750" s="522"/>
      <c r="O1750" s="522"/>
      <c r="P1750" s="522"/>
    </row>
    <row r="1751" spans="14:16" ht="13.5">
      <c r="N1751" s="522"/>
      <c r="O1751" s="522"/>
      <c r="P1751" s="522"/>
    </row>
    <row r="1752" spans="14:16" ht="13.5">
      <c r="N1752" s="522"/>
      <c r="O1752" s="522"/>
      <c r="P1752" s="522"/>
    </row>
    <row r="1753" spans="14:16" ht="13.5">
      <c r="N1753" s="522"/>
      <c r="O1753" s="522"/>
      <c r="P1753" s="522"/>
    </row>
    <row r="1754" spans="14:16" ht="13.5">
      <c r="N1754" s="522"/>
      <c r="O1754" s="522"/>
      <c r="P1754" s="522"/>
    </row>
    <row r="1755" spans="14:16" ht="13.5">
      <c r="N1755" s="522"/>
      <c r="O1755" s="522"/>
      <c r="P1755" s="522"/>
    </row>
    <row r="1756" spans="14:16" ht="13.5">
      <c r="N1756" s="522"/>
      <c r="O1756" s="522"/>
      <c r="P1756" s="522"/>
    </row>
    <row r="1757" spans="14:16" ht="13.5">
      <c r="N1757" s="522"/>
      <c r="O1757" s="522"/>
      <c r="P1757" s="522"/>
    </row>
    <row r="1758" spans="14:16" ht="13.5">
      <c r="N1758" s="522"/>
      <c r="O1758" s="522"/>
      <c r="P1758" s="522"/>
    </row>
    <row r="1759" spans="14:16" ht="13.5">
      <c r="N1759" s="522"/>
      <c r="O1759" s="522"/>
      <c r="P1759" s="522"/>
    </row>
    <row r="1760" spans="14:16" ht="13.5">
      <c r="N1760" s="522"/>
      <c r="O1760" s="522"/>
      <c r="P1760" s="522"/>
    </row>
    <row r="1761" spans="14:16" ht="13.5">
      <c r="N1761" s="522"/>
      <c r="O1761" s="522"/>
      <c r="P1761" s="522"/>
    </row>
    <row r="1762" spans="14:16" ht="13.5">
      <c r="N1762" s="522"/>
      <c r="O1762" s="522"/>
      <c r="P1762" s="522"/>
    </row>
    <row r="1763" spans="14:16" ht="13.5">
      <c r="N1763" s="522"/>
      <c r="O1763" s="522"/>
      <c r="P1763" s="522"/>
    </row>
    <row r="1764" spans="14:16" ht="13.5">
      <c r="N1764" s="522"/>
      <c r="O1764" s="522"/>
      <c r="P1764" s="522"/>
    </row>
    <row r="1765" spans="14:16" ht="13.5">
      <c r="N1765" s="522"/>
      <c r="O1765" s="522"/>
      <c r="P1765" s="522"/>
    </row>
    <row r="1766" spans="14:16" ht="13.5">
      <c r="N1766" s="522"/>
      <c r="O1766" s="522"/>
      <c r="P1766" s="522"/>
    </row>
    <row r="1767" spans="14:16" ht="13.5">
      <c r="N1767" s="522"/>
      <c r="O1767" s="522"/>
      <c r="P1767" s="522"/>
    </row>
    <row r="1768" spans="14:16" ht="13.5">
      <c r="N1768" s="522"/>
      <c r="O1768" s="522"/>
      <c r="P1768" s="522"/>
    </row>
    <row r="1769" spans="14:16" ht="13.5">
      <c r="N1769" s="522"/>
      <c r="O1769" s="522"/>
      <c r="P1769" s="522"/>
    </row>
    <row r="1770" spans="14:16" ht="13.5">
      <c r="N1770" s="522"/>
      <c r="O1770" s="522"/>
      <c r="P1770" s="522"/>
    </row>
    <row r="1771" spans="14:16" ht="13.5">
      <c r="N1771" s="522"/>
      <c r="O1771" s="522"/>
      <c r="P1771" s="522"/>
    </row>
    <row r="1772" spans="14:16" ht="13.5">
      <c r="N1772" s="522"/>
      <c r="O1772" s="522"/>
      <c r="P1772" s="522"/>
    </row>
    <row r="1773" spans="14:16" ht="13.5">
      <c r="N1773" s="522"/>
      <c r="O1773" s="522"/>
      <c r="P1773" s="522"/>
    </row>
    <row r="1774" spans="14:16" ht="13.5">
      <c r="N1774" s="522"/>
      <c r="O1774" s="522"/>
      <c r="P1774" s="522"/>
    </row>
    <row r="1775" spans="14:16" ht="13.5">
      <c r="N1775" s="522"/>
      <c r="O1775" s="522"/>
      <c r="P1775" s="522"/>
    </row>
    <row r="1776" spans="14:16" ht="13.5">
      <c r="N1776" s="522"/>
      <c r="O1776" s="522"/>
      <c r="P1776" s="522"/>
    </row>
    <row r="1777" spans="14:16" ht="13.5">
      <c r="N1777" s="522"/>
      <c r="O1777" s="522"/>
      <c r="P1777" s="522"/>
    </row>
    <row r="1778" spans="14:16" ht="13.5">
      <c r="N1778" s="522"/>
      <c r="O1778" s="522"/>
      <c r="P1778" s="522"/>
    </row>
    <row r="1779" spans="14:16" ht="13.5">
      <c r="N1779" s="522"/>
      <c r="O1779" s="522"/>
      <c r="P1779" s="522"/>
    </row>
    <row r="1780" spans="14:16" ht="13.5">
      <c r="N1780" s="522"/>
      <c r="O1780" s="522"/>
      <c r="P1780" s="522"/>
    </row>
    <row r="1781" spans="14:16" ht="13.5">
      <c r="N1781" s="522"/>
      <c r="O1781" s="522"/>
      <c r="P1781" s="522"/>
    </row>
    <row r="1782" spans="14:16" ht="13.5">
      <c r="N1782" s="522"/>
      <c r="O1782" s="522"/>
      <c r="P1782" s="522"/>
    </row>
    <row r="1783" spans="14:16" ht="13.5">
      <c r="N1783" s="522"/>
      <c r="O1783" s="522"/>
      <c r="P1783" s="522"/>
    </row>
    <row r="1784" spans="14:16" ht="13.5">
      <c r="N1784" s="522"/>
      <c r="O1784" s="522"/>
      <c r="P1784" s="522"/>
    </row>
    <row r="1785" spans="14:16" ht="13.5">
      <c r="N1785" s="522"/>
      <c r="O1785" s="522"/>
      <c r="P1785" s="522"/>
    </row>
    <row r="1786" spans="14:16" ht="13.5">
      <c r="N1786" s="522"/>
      <c r="O1786" s="522"/>
      <c r="P1786" s="522"/>
    </row>
    <row r="1787" spans="14:16" ht="13.5">
      <c r="N1787" s="522"/>
      <c r="O1787" s="522"/>
      <c r="P1787" s="522"/>
    </row>
    <row r="1788" spans="14:16" ht="13.5">
      <c r="N1788" s="522"/>
      <c r="O1788" s="522"/>
      <c r="P1788" s="522"/>
    </row>
    <row r="1789" spans="14:16" ht="13.5">
      <c r="N1789" s="522"/>
      <c r="O1789" s="522"/>
      <c r="P1789" s="522"/>
    </row>
    <row r="1790" spans="14:16" ht="13.5">
      <c r="N1790" s="522"/>
      <c r="O1790" s="522"/>
      <c r="P1790" s="522"/>
    </row>
    <row r="1791" spans="14:16" ht="13.5">
      <c r="N1791" s="522"/>
      <c r="O1791" s="522"/>
      <c r="P1791" s="522"/>
    </row>
    <row r="1792" spans="14:16" ht="13.5">
      <c r="N1792" s="522"/>
      <c r="O1792" s="522"/>
      <c r="P1792" s="522"/>
    </row>
    <row r="1793" spans="14:16" ht="13.5">
      <c r="N1793" s="522"/>
      <c r="O1793" s="522"/>
      <c r="P1793" s="522"/>
    </row>
    <row r="1794" spans="14:16" ht="13.5">
      <c r="N1794" s="522"/>
      <c r="O1794" s="522"/>
      <c r="P1794" s="522"/>
    </row>
    <row r="1795" spans="14:16" ht="13.5">
      <c r="N1795" s="522"/>
      <c r="O1795" s="522"/>
      <c r="P1795" s="522"/>
    </row>
    <row r="1796" spans="14:16" ht="13.5">
      <c r="N1796" s="522"/>
      <c r="O1796" s="522"/>
      <c r="P1796" s="522"/>
    </row>
    <row r="1797" spans="14:16" ht="13.5">
      <c r="N1797" s="522"/>
      <c r="O1797" s="522"/>
      <c r="P1797" s="522"/>
    </row>
    <row r="1798" spans="14:16" ht="13.5">
      <c r="N1798" s="522"/>
      <c r="O1798" s="522"/>
      <c r="P1798" s="522"/>
    </row>
    <row r="1799" spans="14:16" ht="13.5">
      <c r="N1799" s="522"/>
      <c r="O1799" s="522"/>
      <c r="P1799" s="522"/>
    </row>
    <row r="1800" spans="14:16" ht="13.5">
      <c r="N1800" s="522"/>
      <c r="O1800" s="522"/>
      <c r="P1800" s="522"/>
    </row>
    <row r="1801" spans="14:16" ht="13.5">
      <c r="N1801" s="522"/>
      <c r="O1801" s="522"/>
      <c r="P1801" s="522"/>
    </row>
    <row r="1802" spans="14:16" ht="13.5">
      <c r="N1802" s="522"/>
      <c r="O1802" s="522"/>
      <c r="P1802" s="522"/>
    </row>
    <row r="1803" spans="14:16" ht="13.5">
      <c r="N1803" s="522"/>
      <c r="O1803" s="522"/>
      <c r="P1803" s="522"/>
    </row>
    <row r="1804" spans="14:16" ht="13.5">
      <c r="N1804" s="522"/>
      <c r="O1804" s="522"/>
      <c r="P1804" s="522"/>
    </row>
    <row r="1805" spans="14:16" ht="13.5">
      <c r="N1805" s="522"/>
      <c r="O1805" s="522"/>
      <c r="P1805" s="522"/>
    </row>
    <row r="1806" spans="14:16" ht="13.5">
      <c r="N1806" s="522"/>
      <c r="O1806" s="522"/>
      <c r="P1806" s="522"/>
    </row>
    <row r="1807" spans="14:16" ht="13.5">
      <c r="N1807" s="522"/>
      <c r="O1807" s="522"/>
      <c r="P1807" s="522"/>
    </row>
    <row r="1808" spans="14:16" ht="13.5">
      <c r="N1808" s="522"/>
      <c r="O1808" s="522"/>
      <c r="P1808" s="522"/>
    </row>
    <row r="1809" spans="14:16" ht="13.5">
      <c r="N1809" s="522"/>
      <c r="O1809" s="522"/>
      <c r="P1809" s="522"/>
    </row>
    <row r="1810" spans="14:16" ht="13.5">
      <c r="N1810" s="522"/>
      <c r="O1810" s="522"/>
      <c r="P1810" s="522"/>
    </row>
    <row r="1811" spans="14:16" ht="13.5">
      <c r="N1811" s="522"/>
      <c r="O1811" s="522"/>
      <c r="P1811" s="522"/>
    </row>
    <row r="1812" spans="14:16" ht="13.5">
      <c r="N1812" s="522"/>
      <c r="O1812" s="522"/>
      <c r="P1812" s="522"/>
    </row>
    <row r="1813" spans="14:16" ht="13.5">
      <c r="N1813" s="522"/>
      <c r="O1813" s="522"/>
      <c r="P1813" s="522"/>
    </row>
    <row r="1814" spans="14:16" ht="13.5">
      <c r="N1814" s="522"/>
      <c r="O1814" s="522"/>
      <c r="P1814" s="522"/>
    </row>
    <row r="1815" spans="14:16" ht="13.5">
      <c r="N1815" s="522"/>
      <c r="O1815" s="522"/>
      <c r="P1815" s="522"/>
    </row>
    <row r="1816" spans="14:16" ht="13.5">
      <c r="N1816" s="522"/>
      <c r="O1816" s="522"/>
      <c r="P1816" s="522"/>
    </row>
    <row r="1817" spans="14:16" ht="13.5">
      <c r="N1817" s="522"/>
      <c r="O1817" s="522"/>
      <c r="P1817" s="522"/>
    </row>
    <row r="1818" spans="14:16" ht="13.5">
      <c r="N1818" s="522"/>
      <c r="O1818" s="522"/>
      <c r="P1818" s="522"/>
    </row>
    <row r="1819" spans="14:16" ht="13.5">
      <c r="N1819" s="522"/>
      <c r="O1819" s="522"/>
      <c r="P1819" s="522"/>
    </row>
    <row r="1820" spans="14:16" ht="13.5">
      <c r="N1820" s="522"/>
      <c r="O1820" s="522"/>
      <c r="P1820" s="522"/>
    </row>
    <row r="1821" spans="14:16" ht="13.5">
      <c r="N1821" s="522"/>
      <c r="O1821" s="522"/>
      <c r="P1821" s="522"/>
    </row>
    <row r="1822" spans="14:16" ht="13.5">
      <c r="N1822" s="522"/>
      <c r="O1822" s="522"/>
      <c r="P1822" s="522"/>
    </row>
    <row r="1823" spans="14:16" ht="13.5">
      <c r="N1823" s="522"/>
      <c r="O1823" s="522"/>
      <c r="P1823" s="522"/>
    </row>
    <row r="1824" spans="14:16" ht="13.5">
      <c r="N1824" s="522"/>
      <c r="O1824" s="522"/>
      <c r="P1824" s="522"/>
    </row>
    <row r="1825" spans="14:16" ht="13.5">
      <c r="N1825" s="522"/>
      <c r="O1825" s="522"/>
      <c r="P1825" s="522"/>
    </row>
    <row r="1826" spans="14:16" ht="13.5">
      <c r="N1826" s="522"/>
      <c r="O1826" s="522"/>
      <c r="P1826" s="522"/>
    </row>
    <row r="1827" spans="14:16" ht="13.5">
      <c r="N1827" s="522"/>
      <c r="O1827" s="522"/>
      <c r="P1827" s="522"/>
    </row>
    <row r="1828" spans="14:16" ht="13.5">
      <c r="N1828" s="522"/>
      <c r="O1828" s="522"/>
      <c r="P1828" s="522"/>
    </row>
    <row r="1829" spans="14:16" ht="13.5">
      <c r="N1829" s="522"/>
      <c r="O1829" s="522"/>
      <c r="P1829" s="522"/>
    </row>
    <row r="1830" spans="14:16" ht="13.5">
      <c r="N1830" s="522"/>
      <c r="O1830" s="522"/>
      <c r="P1830" s="522"/>
    </row>
    <row r="1831" spans="14:16" ht="13.5">
      <c r="N1831" s="522"/>
      <c r="O1831" s="522"/>
      <c r="P1831" s="522"/>
    </row>
    <row r="1832" spans="14:16" ht="13.5">
      <c r="N1832" s="522"/>
      <c r="O1832" s="522"/>
      <c r="P1832" s="522"/>
    </row>
    <row r="1833" spans="14:16" ht="13.5">
      <c r="N1833" s="522"/>
      <c r="O1833" s="522"/>
      <c r="P1833" s="522"/>
    </row>
    <row r="1834" spans="14:16" ht="13.5">
      <c r="N1834" s="522"/>
      <c r="O1834" s="522"/>
      <c r="P1834" s="522"/>
    </row>
    <row r="1835" spans="14:16" ht="13.5">
      <c r="N1835" s="522"/>
      <c r="O1835" s="522"/>
      <c r="P1835" s="522"/>
    </row>
    <row r="1836" spans="14:16" ht="13.5">
      <c r="N1836" s="522"/>
      <c r="O1836" s="522"/>
      <c r="P1836" s="522"/>
    </row>
    <row r="1837" spans="14:16" ht="13.5">
      <c r="N1837" s="522"/>
      <c r="O1837" s="522"/>
      <c r="P1837" s="522"/>
    </row>
    <row r="1838" spans="14:16" ht="13.5">
      <c r="N1838" s="522"/>
      <c r="O1838" s="522"/>
      <c r="P1838" s="522"/>
    </row>
    <row r="1839" spans="14:16" ht="13.5">
      <c r="N1839" s="522"/>
      <c r="O1839" s="522"/>
      <c r="P1839" s="522"/>
    </row>
    <row r="1840" spans="14:16" ht="13.5">
      <c r="N1840" s="522"/>
      <c r="O1840" s="522"/>
      <c r="P1840" s="522"/>
    </row>
    <row r="1841" spans="14:16" ht="13.5">
      <c r="N1841" s="522"/>
      <c r="O1841" s="522"/>
      <c r="P1841" s="522"/>
    </row>
    <row r="1842" spans="14:16" ht="13.5">
      <c r="N1842" s="522"/>
      <c r="O1842" s="522"/>
      <c r="P1842" s="522"/>
    </row>
    <row r="1843" spans="14:16" ht="13.5">
      <c r="N1843" s="522"/>
      <c r="O1843" s="522"/>
      <c r="P1843" s="522"/>
    </row>
    <row r="1844" spans="14:16" ht="13.5">
      <c r="N1844" s="522"/>
      <c r="O1844" s="522"/>
      <c r="P1844" s="522"/>
    </row>
    <row r="1845" spans="14:16" ht="13.5">
      <c r="N1845" s="522"/>
      <c r="O1845" s="522"/>
      <c r="P1845" s="522"/>
    </row>
    <row r="1846" spans="14:16" ht="13.5">
      <c r="N1846" s="522"/>
      <c r="O1846" s="522"/>
      <c r="P1846" s="522"/>
    </row>
    <row r="1847" spans="14:16" ht="13.5">
      <c r="N1847" s="522"/>
      <c r="O1847" s="522"/>
      <c r="P1847" s="522"/>
    </row>
    <row r="1848" spans="14:16" ht="13.5">
      <c r="N1848" s="522"/>
      <c r="O1848" s="522"/>
      <c r="P1848" s="522"/>
    </row>
    <row r="1849" spans="14:16" ht="13.5">
      <c r="N1849" s="522"/>
      <c r="O1849" s="522"/>
      <c r="P1849" s="522"/>
    </row>
    <row r="1850" spans="14:16" ht="13.5">
      <c r="N1850" s="522"/>
      <c r="O1850" s="522"/>
      <c r="P1850" s="522"/>
    </row>
    <row r="1851" spans="14:16" ht="13.5">
      <c r="N1851" s="522"/>
      <c r="O1851" s="522"/>
      <c r="P1851" s="522"/>
    </row>
    <row r="1852" spans="14:16" ht="13.5">
      <c r="N1852" s="522"/>
      <c r="O1852" s="522"/>
      <c r="P1852" s="522"/>
    </row>
    <row r="1853" spans="14:16" ht="13.5">
      <c r="N1853" s="522"/>
      <c r="O1853" s="522"/>
      <c r="P1853" s="522"/>
    </row>
    <row r="1854" spans="14:16" ht="13.5">
      <c r="N1854" s="522"/>
      <c r="O1854" s="522"/>
      <c r="P1854" s="522"/>
    </row>
    <row r="1855" spans="14:16" ht="13.5">
      <c r="N1855" s="522"/>
      <c r="O1855" s="522"/>
      <c r="P1855" s="522"/>
    </row>
    <row r="1856" spans="14:16" ht="13.5">
      <c r="N1856" s="522"/>
      <c r="O1856" s="522"/>
      <c r="P1856" s="522"/>
    </row>
    <row r="1857" spans="14:16" ht="13.5">
      <c r="N1857" s="522"/>
      <c r="O1857" s="522"/>
      <c r="P1857" s="522"/>
    </row>
    <row r="1858" spans="14:16" ht="13.5">
      <c r="N1858" s="522"/>
      <c r="O1858" s="522"/>
      <c r="P1858" s="522"/>
    </row>
    <row r="1859" spans="14:16" ht="13.5">
      <c r="N1859" s="522"/>
      <c r="O1859" s="522"/>
      <c r="P1859" s="522"/>
    </row>
    <row r="1860" spans="14:16" ht="13.5">
      <c r="N1860" s="522"/>
      <c r="O1860" s="522"/>
      <c r="P1860" s="522"/>
    </row>
    <row r="1861" spans="14:16" ht="13.5">
      <c r="N1861" s="522"/>
      <c r="O1861" s="522"/>
      <c r="P1861" s="522"/>
    </row>
    <row r="1862" spans="14:16" ht="13.5">
      <c r="N1862" s="522"/>
      <c r="O1862" s="522"/>
      <c r="P1862" s="522"/>
    </row>
    <row r="1863" spans="14:16" ht="13.5">
      <c r="N1863" s="522"/>
      <c r="O1863" s="522"/>
      <c r="P1863" s="522"/>
    </row>
    <row r="1864" spans="14:16" ht="13.5">
      <c r="N1864" s="522"/>
      <c r="O1864" s="522"/>
      <c r="P1864" s="522"/>
    </row>
    <row r="1865" spans="14:16" ht="13.5">
      <c r="N1865" s="522"/>
      <c r="O1865" s="522"/>
      <c r="P1865" s="522"/>
    </row>
    <row r="1866" spans="14:16" ht="13.5">
      <c r="N1866" s="522"/>
      <c r="O1866" s="522"/>
      <c r="P1866" s="522"/>
    </row>
    <row r="1867" spans="14:16" ht="13.5">
      <c r="N1867" s="522"/>
      <c r="O1867" s="522"/>
      <c r="P1867" s="522"/>
    </row>
    <row r="1868" spans="14:16" ht="13.5">
      <c r="N1868" s="522"/>
      <c r="O1868" s="522"/>
      <c r="P1868" s="522"/>
    </row>
    <row r="1869" spans="14:16" ht="13.5">
      <c r="N1869" s="522"/>
      <c r="O1869" s="522"/>
      <c r="P1869" s="522"/>
    </row>
    <row r="1870" spans="14:16" ht="13.5">
      <c r="N1870" s="522"/>
      <c r="O1870" s="522"/>
      <c r="P1870" s="522"/>
    </row>
    <row r="1871" spans="14:16" ht="13.5">
      <c r="N1871" s="522"/>
      <c r="O1871" s="522"/>
      <c r="P1871" s="522"/>
    </row>
    <row r="1872" spans="14:16" ht="13.5">
      <c r="N1872" s="522"/>
      <c r="O1872" s="522"/>
      <c r="P1872" s="522"/>
    </row>
    <row r="1873" spans="14:16" ht="13.5">
      <c r="N1873" s="522"/>
      <c r="O1873" s="522"/>
      <c r="P1873" s="522"/>
    </row>
    <row r="1874" spans="14:16" ht="13.5">
      <c r="N1874" s="522"/>
      <c r="O1874" s="522"/>
      <c r="P1874" s="522"/>
    </row>
    <row r="1875" spans="14:16" ht="13.5">
      <c r="N1875" s="522"/>
      <c r="O1875" s="522"/>
      <c r="P1875" s="522"/>
    </row>
    <row r="1876" spans="14:16" ht="13.5">
      <c r="N1876" s="522"/>
      <c r="O1876" s="522"/>
      <c r="P1876" s="522"/>
    </row>
    <row r="1877" spans="14:16" ht="13.5">
      <c r="N1877" s="522"/>
      <c r="O1877" s="522"/>
      <c r="P1877" s="522"/>
    </row>
    <row r="1878" spans="14:16" ht="13.5">
      <c r="N1878" s="522"/>
      <c r="O1878" s="522"/>
      <c r="P1878" s="522"/>
    </row>
    <row r="1879" spans="14:16" ht="13.5">
      <c r="N1879" s="522"/>
      <c r="O1879" s="522"/>
      <c r="P1879" s="522"/>
    </row>
    <row r="1880" spans="14:16" ht="13.5">
      <c r="N1880" s="522"/>
      <c r="O1880" s="522"/>
      <c r="P1880" s="522"/>
    </row>
    <row r="1881" spans="14:16" ht="13.5">
      <c r="N1881" s="522"/>
      <c r="O1881" s="522"/>
      <c r="P1881" s="522"/>
    </row>
    <row r="1882" spans="14:16" ht="13.5">
      <c r="N1882" s="522"/>
      <c r="O1882" s="522"/>
      <c r="P1882" s="522"/>
    </row>
    <row r="1883" spans="14:16" ht="13.5">
      <c r="N1883" s="522"/>
      <c r="O1883" s="522"/>
      <c r="P1883" s="522"/>
    </row>
    <row r="1884" spans="14:16" ht="13.5">
      <c r="N1884" s="522"/>
      <c r="O1884" s="522"/>
      <c r="P1884" s="522"/>
    </row>
    <row r="1885" spans="14:16" ht="13.5">
      <c r="N1885" s="522"/>
      <c r="O1885" s="522"/>
      <c r="P1885" s="522"/>
    </row>
    <row r="1886" spans="14:16" ht="13.5">
      <c r="N1886" s="522"/>
      <c r="O1886" s="522"/>
      <c r="P1886" s="522"/>
    </row>
    <row r="1887" spans="14:16" ht="13.5">
      <c r="N1887" s="522"/>
      <c r="O1887" s="522"/>
      <c r="P1887" s="522"/>
    </row>
    <row r="1888" spans="14:16" ht="13.5">
      <c r="N1888" s="522"/>
      <c r="O1888" s="522"/>
      <c r="P1888" s="522"/>
    </row>
    <row r="1889" spans="14:16" ht="13.5">
      <c r="N1889" s="522"/>
      <c r="O1889" s="522"/>
      <c r="P1889" s="522"/>
    </row>
    <row r="1890" spans="14:16" ht="13.5">
      <c r="N1890" s="522"/>
      <c r="O1890" s="522"/>
      <c r="P1890" s="522"/>
    </row>
    <row r="1891" spans="14:16" ht="13.5">
      <c r="N1891" s="522"/>
      <c r="O1891" s="522"/>
      <c r="P1891" s="522"/>
    </row>
    <row r="1892" spans="14:16" ht="13.5">
      <c r="N1892" s="522"/>
      <c r="O1892" s="522"/>
      <c r="P1892" s="522"/>
    </row>
    <row r="1893" spans="14:16" ht="13.5">
      <c r="N1893" s="522"/>
      <c r="O1893" s="522"/>
      <c r="P1893" s="522"/>
    </row>
    <row r="1894" spans="14:16" ht="13.5">
      <c r="N1894" s="522"/>
      <c r="O1894" s="522"/>
      <c r="P1894" s="522"/>
    </row>
    <row r="1895" spans="14:16" ht="13.5">
      <c r="N1895" s="522"/>
      <c r="O1895" s="522"/>
      <c r="P1895" s="522"/>
    </row>
    <row r="1896" spans="14:16" ht="13.5">
      <c r="N1896" s="522"/>
      <c r="O1896" s="522"/>
      <c r="P1896" s="522"/>
    </row>
    <row r="1897" spans="14:16" ht="13.5">
      <c r="N1897" s="522"/>
      <c r="O1897" s="522"/>
      <c r="P1897" s="522"/>
    </row>
    <row r="1898" spans="14:16" ht="13.5">
      <c r="N1898" s="522"/>
      <c r="O1898" s="522"/>
      <c r="P1898" s="522"/>
    </row>
    <row r="1899" spans="14:16" ht="13.5">
      <c r="N1899" s="522"/>
      <c r="O1899" s="522"/>
      <c r="P1899" s="522"/>
    </row>
    <row r="1900" spans="14:16" ht="13.5">
      <c r="N1900" s="522"/>
      <c r="O1900" s="522"/>
      <c r="P1900" s="522"/>
    </row>
    <row r="1901" spans="14:16" ht="13.5">
      <c r="N1901" s="522"/>
      <c r="O1901" s="522"/>
      <c r="P1901" s="522"/>
    </row>
    <row r="1902" spans="14:16" ht="13.5">
      <c r="N1902" s="522"/>
      <c r="O1902" s="522"/>
      <c r="P1902" s="522"/>
    </row>
    <row r="1903" spans="14:16" ht="13.5">
      <c r="N1903" s="522"/>
      <c r="O1903" s="522"/>
      <c r="P1903" s="522"/>
    </row>
    <row r="1904" spans="14:16" ht="13.5">
      <c r="N1904" s="522"/>
      <c r="O1904" s="522"/>
      <c r="P1904" s="522"/>
    </row>
    <row r="1905" spans="14:16" ht="13.5">
      <c r="N1905" s="522"/>
      <c r="O1905" s="522"/>
      <c r="P1905" s="522"/>
    </row>
    <row r="1906" spans="14:16" ht="13.5">
      <c r="N1906" s="522"/>
      <c r="O1906" s="522"/>
      <c r="P1906" s="522"/>
    </row>
    <row r="1907" spans="14:16" ht="13.5">
      <c r="N1907" s="522"/>
      <c r="O1907" s="522"/>
      <c r="P1907" s="522"/>
    </row>
    <row r="1908" spans="14:16" ht="13.5">
      <c r="N1908" s="522"/>
      <c r="O1908" s="522"/>
      <c r="P1908" s="522"/>
    </row>
    <row r="1909" spans="14:16" ht="13.5">
      <c r="N1909" s="522"/>
      <c r="O1909" s="522"/>
      <c r="P1909" s="522"/>
    </row>
    <row r="1910" spans="14:16" ht="13.5">
      <c r="N1910" s="522"/>
      <c r="O1910" s="522"/>
      <c r="P1910" s="522"/>
    </row>
    <row r="1911" spans="14:16" ht="13.5">
      <c r="N1911" s="522"/>
      <c r="O1911" s="522"/>
      <c r="P1911" s="522"/>
    </row>
    <row r="1912" spans="14:16" ht="13.5">
      <c r="N1912" s="522"/>
      <c r="O1912" s="522"/>
      <c r="P1912" s="522"/>
    </row>
    <row r="1913" spans="14:16" ht="13.5">
      <c r="N1913" s="522"/>
      <c r="O1913" s="522"/>
      <c r="P1913" s="522"/>
    </row>
    <row r="1914" spans="14:16" ht="13.5">
      <c r="N1914" s="522"/>
      <c r="O1914" s="522"/>
      <c r="P1914" s="522"/>
    </row>
    <row r="1915" spans="14:16" ht="13.5">
      <c r="N1915" s="522"/>
      <c r="O1915" s="522"/>
      <c r="P1915" s="522"/>
    </row>
    <row r="1916" spans="14:16" ht="13.5">
      <c r="N1916" s="522"/>
      <c r="O1916" s="522"/>
      <c r="P1916" s="522"/>
    </row>
    <row r="1917" spans="14:16" ht="13.5">
      <c r="N1917" s="522"/>
      <c r="O1917" s="522"/>
      <c r="P1917" s="522"/>
    </row>
    <row r="1918" spans="14:16" ht="13.5">
      <c r="N1918" s="522"/>
      <c r="O1918" s="522"/>
      <c r="P1918" s="522"/>
    </row>
    <row r="1919" spans="14:16" ht="13.5">
      <c r="N1919" s="522"/>
      <c r="O1919" s="522"/>
      <c r="P1919" s="522"/>
    </row>
    <row r="1920" spans="14:16" ht="13.5">
      <c r="N1920" s="522"/>
      <c r="O1920" s="522"/>
      <c r="P1920" s="522"/>
    </row>
    <row r="1921" spans="14:16" ht="13.5">
      <c r="N1921" s="522"/>
      <c r="O1921" s="522"/>
      <c r="P1921" s="522"/>
    </row>
    <row r="1922" spans="14:16" ht="13.5">
      <c r="N1922" s="522"/>
      <c r="O1922" s="522"/>
      <c r="P1922" s="522"/>
    </row>
    <row r="1923" spans="14:16" ht="13.5">
      <c r="N1923" s="522"/>
      <c r="O1923" s="522"/>
      <c r="P1923" s="522"/>
    </row>
    <row r="1924" spans="14:16" ht="13.5">
      <c r="N1924" s="522"/>
      <c r="O1924" s="522"/>
      <c r="P1924" s="522"/>
    </row>
    <row r="1925" spans="14:16" ht="13.5">
      <c r="N1925" s="522"/>
      <c r="O1925" s="522"/>
      <c r="P1925" s="522"/>
    </row>
    <row r="1926" spans="14:16" ht="13.5">
      <c r="N1926" s="522"/>
      <c r="O1926" s="522"/>
      <c r="P1926" s="522"/>
    </row>
    <row r="1927" spans="14:16" ht="13.5">
      <c r="N1927" s="522"/>
      <c r="O1927" s="522"/>
      <c r="P1927" s="522"/>
    </row>
    <row r="1928" spans="14:16" ht="13.5">
      <c r="N1928" s="522"/>
      <c r="O1928" s="522"/>
      <c r="P1928" s="522"/>
    </row>
    <row r="1929" spans="14:16" ht="13.5">
      <c r="N1929" s="522"/>
      <c r="O1929" s="522"/>
      <c r="P1929" s="522"/>
    </row>
    <row r="1930" spans="14:16" ht="13.5">
      <c r="N1930" s="522"/>
      <c r="O1930" s="522"/>
      <c r="P1930" s="522"/>
    </row>
    <row r="1931" spans="14:16" ht="13.5">
      <c r="N1931" s="522"/>
      <c r="O1931" s="522"/>
      <c r="P1931" s="522"/>
    </row>
    <row r="1932" spans="14:16" ht="13.5">
      <c r="N1932" s="522"/>
      <c r="O1932" s="522"/>
      <c r="P1932" s="522"/>
    </row>
    <row r="1933" spans="14:16" ht="13.5">
      <c r="N1933" s="522"/>
      <c r="O1933" s="522"/>
      <c r="P1933" s="522"/>
    </row>
    <row r="1934" spans="14:16" ht="13.5">
      <c r="N1934" s="522"/>
      <c r="O1934" s="522"/>
      <c r="P1934" s="522"/>
    </row>
    <row r="1935" spans="14:16" ht="13.5">
      <c r="N1935" s="522"/>
      <c r="O1935" s="522"/>
      <c r="P1935" s="522"/>
    </row>
    <row r="1936" spans="14:16" ht="13.5">
      <c r="N1936" s="522"/>
      <c r="O1936" s="522"/>
      <c r="P1936" s="522"/>
    </row>
    <row r="1937" spans="14:16" ht="13.5">
      <c r="N1937" s="522"/>
      <c r="O1937" s="522"/>
      <c r="P1937" s="522"/>
    </row>
    <row r="1938" spans="14:16" ht="13.5">
      <c r="N1938" s="522"/>
      <c r="O1938" s="522"/>
      <c r="P1938" s="522"/>
    </row>
    <row r="1939" spans="14:16" ht="13.5">
      <c r="N1939" s="522"/>
      <c r="O1939" s="522"/>
      <c r="P1939" s="522"/>
    </row>
    <row r="1940" spans="14:16" ht="13.5">
      <c r="N1940" s="522"/>
      <c r="O1940" s="522"/>
      <c r="P1940" s="522"/>
    </row>
    <row r="1941" spans="14:16" ht="13.5">
      <c r="N1941" s="522"/>
      <c r="O1941" s="522"/>
      <c r="P1941" s="522"/>
    </row>
    <row r="1942" spans="14:16" ht="13.5">
      <c r="N1942" s="522"/>
      <c r="O1942" s="522"/>
      <c r="P1942" s="522"/>
    </row>
    <row r="1943" spans="14:16" ht="13.5">
      <c r="N1943" s="522"/>
      <c r="O1943" s="522"/>
      <c r="P1943" s="522"/>
    </row>
    <row r="1944" spans="14:16" ht="13.5">
      <c r="N1944" s="522"/>
      <c r="O1944" s="522"/>
      <c r="P1944" s="522"/>
    </row>
    <row r="1945" spans="14:16" ht="13.5">
      <c r="N1945" s="522"/>
      <c r="O1945" s="522"/>
      <c r="P1945" s="522"/>
    </row>
    <row r="1946" spans="14:16" ht="13.5">
      <c r="N1946" s="522"/>
      <c r="O1946" s="522"/>
      <c r="P1946" s="522"/>
    </row>
    <row r="1947" spans="14:16" ht="13.5">
      <c r="N1947" s="522"/>
      <c r="O1947" s="522"/>
      <c r="P1947" s="522"/>
    </row>
    <row r="1948" spans="14:16" ht="13.5">
      <c r="N1948" s="522"/>
      <c r="O1948" s="522"/>
      <c r="P1948" s="522"/>
    </row>
    <row r="1949" spans="14:16" ht="13.5">
      <c r="N1949" s="522"/>
      <c r="O1949" s="522"/>
      <c r="P1949" s="522"/>
    </row>
    <row r="1950" spans="14:16" ht="13.5">
      <c r="N1950" s="522"/>
      <c r="O1950" s="522"/>
      <c r="P1950" s="522"/>
    </row>
    <row r="1951" spans="14:16" ht="13.5">
      <c r="N1951" s="522"/>
      <c r="O1951" s="522"/>
      <c r="P1951" s="522"/>
    </row>
    <row r="1952" spans="14:16" ht="13.5">
      <c r="N1952" s="522"/>
      <c r="O1952" s="522"/>
      <c r="P1952" s="522"/>
    </row>
    <row r="1953" spans="14:16" ht="13.5">
      <c r="N1953" s="522"/>
      <c r="O1953" s="522"/>
      <c r="P1953" s="522"/>
    </row>
    <row r="1954" spans="14:16" ht="13.5">
      <c r="N1954" s="522"/>
      <c r="O1954" s="522"/>
      <c r="P1954" s="522"/>
    </row>
    <row r="1955" spans="14:16" ht="13.5">
      <c r="N1955" s="522"/>
      <c r="O1955" s="522"/>
      <c r="P1955" s="522"/>
    </row>
    <row r="1956" spans="14:16" ht="13.5">
      <c r="N1956" s="522"/>
      <c r="O1956" s="522"/>
      <c r="P1956" s="522"/>
    </row>
    <row r="1957" spans="14:16" ht="13.5">
      <c r="N1957" s="522"/>
      <c r="O1957" s="522"/>
      <c r="P1957" s="522"/>
    </row>
    <row r="1958" spans="14:16" ht="13.5">
      <c r="N1958" s="522"/>
      <c r="O1958" s="522"/>
      <c r="P1958" s="522"/>
    </row>
    <row r="1959" spans="14:16" ht="13.5">
      <c r="N1959" s="522"/>
      <c r="O1959" s="522"/>
      <c r="P1959" s="522"/>
    </row>
    <row r="1960" spans="14:16" ht="13.5">
      <c r="N1960" s="522"/>
      <c r="O1960" s="522"/>
      <c r="P1960" s="522"/>
    </row>
    <row r="1961" spans="14:16" ht="13.5">
      <c r="N1961" s="522"/>
      <c r="O1961" s="522"/>
      <c r="P1961" s="522"/>
    </row>
    <row r="1962" spans="14:16" ht="13.5">
      <c r="N1962" s="522"/>
      <c r="O1962" s="522"/>
      <c r="P1962" s="522"/>
    </row>
    <row r="1963" spans="14:16" ht="13.5">
      <c r="N1963" s="522"/>
      <c r="O1963" s="522"/>
      <c r="P1963" s="522"/>
    </row>
    <row r="1964" spans="14:16" ht="13.5">
      <c r="N1964" s="522"/>
      <c r="O1964" s="522"/>
      <c r="P1964" s="522"/>
    </row>
    <row r="1965" spans="14:16" ht="13.5">
      <c r="N1965" s="522"/>
      <c r="O1965" s="522"/>
      <c r="P1965" s="522"/>
    </row>
    <row r="1966" spans="14:16" ht="13.5">
      <c r="N1966" s="522"/>
      <c r="O1966" s="522"/>
      <c r="P1966" s="522"/>
    </row>
    <row r="1967" spans="14:16" ht="13.5">
      <c r="N1967" s="522"/>
      <c r="O1967" s="522"/>
      <c r="P1967" s="522"/>
    </row>
    <row r="1968" spans="14:16" ht="13.5">
      <c r="N1968" s="522"/>
      <c r="O1968" s="522"/>
      <c r="P1968" s="522"/>
    </row>
    <row r="1969" spans="14:16" ht="13.5">
      <c r="N1969" s="522"/>
      <c r="O1969" s="522"/>
      <c r="P1969" s="522"/>
    </row>
    <row r="1970" spans="14:16" ht="13.5">
      <c r="N1970" s="522"/>
      <c r="O1970" s="522"/>
      <c r="P1970" s="522"/>
    </row>
    <row r="1971" spans="14:16" ht="13.5">
      <c r="N1971" s="522"/>
      <c r="O1971" s="522"/>
      <c r="P1971" s="522"/>
    </row>
    <row r="1972" spans="14:16" ht="13.5">
      <c r="N1972" s="522"/>
      <c r="O1972" s="522"/>
      <c r="P1972" s="522"/>
    </row>
    <row r="1973" spans="14:16" ht="13.5">
      <c r="N1973" s="522"/>
      <c r="O1973" s="522"/>
      <c r="P1973" s="522"/>
    </row>
    <row r="1974" spans="14:16" ht="13.5">
      <c r="N1974" s="522"/>
      <c r="O1974" s="522"/>
      <c r="P1974" s="522"/>
    </row>
    <row r="1975" spans="14:16" ht="13.5">
      <c r="N1975" s="522"/>
      <c r="O1975" s="522"/>
      <c r="P1975" s="522"/>
    </row>
    <row r="1976" spans="14:16" ht="13.5">
      <c r="N1976" s="522"/>
      <c r="O1976" s="522"/>
      <c r="P1976" s="522"/>
    </row>
    <row r="1977" spans="14:16" ht="13.5">
      <c r="N1977" s="522"/>
      <c r="O1977" s="522"/>
      <c r="P1977" s="522"/>
    </row>
    <row r="1978" spans="14:16" ht="13.5">
      <c r="N1978" s="522"/>
      <c r="O1978" s="522"/>
      <c r="P1978" s="522"/>
    </row>
    <row r="1979" spans="14:16" ht="13.5">
      <c r="N1979" s="522"/>
      <c r="O1979" s="522"/>
      <c r="P1979" s="522"/>
    </row>
    <row r="1980" spans="14:16" ht="13.5">
      <c r="N1980" s="522"/>
      <c r="O1980" s="522"/>
      <c r="P1980" s="522"/>
    </row>
    <row r="1981" spans="14:16" ht="13.5">
      <c r="N1981" s="522"/>
      <c r="O1981" s="522"/>
      <c r="P1981" s="522"/>
    </row>
    <row r="1982" spans="14:16" ht="13.5">
      <c r="N1982" s="522"/>
      <c r="O1982" s="522"/>
      <c r="P1982" s="522"/>
    </row>
    <row r="1983" spans="14:16" ht="13.5">
      <c r="N1983" s="522"/>
      <c r="O1983" s="522"/>
      <c r="P1983" s="522"/>
    </row>
    <row r="1984" spans="14:16" ht="13.5">
      <c r="N1984" s="522"/>
      <c r="O1984" s="522"/>
      <c r="P1984" s="522"/>
    </row>
    <row r="1985" spans="14:16" ht="13.5">
      <c r="N1985" s="522"/>
      <c r="O1985" s="522"/>
      <c r="P1985" s="522"/>
    </row>
    <row r="1986" spans="14:16" ht="13.5">
      <c r="N1986" s="522"/>
      <c r="O1986" s="522"/>
      <c r="P1986" s="522"/>
    </row>
    <row r="1987" spans="14:16" ht="13.5">
      <c r="N1987" s="522"/>
      <c r="O1987" s="522"/>
      <c r="P1987" s="522"/>
    </row>
    <row r="1988" spans="14:16" ht="13.5">
      <c r="N1988" s="522"/>
      <c r="O1988" s="522"/>
      <c r="P1988" s="522"/>
    </row>
    <row r="1989" spans="14:16" ht="13.5">
      <c r="N1989" s="522"/>
      <c r="O1989" s="522"/>
      <c r="P1989" s="522"/>
    </row>
    <row r="1990" spans="14:16" ht="13.5">
      <c r="N1990" s="522"/>
      <c r="O1990" s="522"/>
      <c r="P1990" s="522"/>
    </row>
    <row r="1991" spans="14:16" ht="13.5">
      <c r="N1991" s="522"/>
      <c r="O1991" s="522"/>
      <c r="P1991" s="522"/>
    </row>
    <row r="1992" spans="14:16" ht="13.5">
      <c r="N1992" s="522"/>
      <c r="O1992" s="522"/>
      <c r="P1992" s="522"/>
    </row>
    <row r="1993" spans="14:16" ht="13.5">
      <c r="N1993" s="522"/>
      <c r="O1993" s="522"/>
      <c r="P1993" s="522"/>
    </row>
    <row r="1994" spans="14:16" ht="13.5">
      <c r="N1994" s="522"/>
      <c r="O1994" s="522"/>
      <c r="P1994" s="522"/>
    </row>
    <row r="1995" spans="14:16" ht="13.5">
      <c r="N1995" s="522"/>
      <c r="O1995" s="522"/>
      <c r="P1995" s="522"/>
    </row>
    <row r="1996" spans="14:16" ht="13.5">
      <c r="N1996" s="522"/>
      <c r="O1996" s="522"/>
      <c r="P1996" s="522"/>
    </row>
    <row r="1997" spans="14:16" ht="13.5">
      <c r="N1997" s="522"/>
      <c r="O1997" s="522"/>
      <c r="P1997" s="522"/>
    </row>
    <row r="1998" spans="14:16" ht="13.5">
      <c r="N1998" s="522"/>
      <c r="O1998" s="522"/>
      <c r="P1998" s="522"/>
    </row>
    <row r="1999" spans="14:16" ht="13.5">
      <c r="N1999" s="522"/>
      <c r="O1999" s="522"/>
      <c r="P1999" s="522"/>
    </row>
    <row r="2000" spans="14:16" ht="13.5">
      <c r="N2000" s="522"/>
      <c r="O2000" s="522"/>
      <c r="P2000" s="522"/>
    </row>
    <row r="2001" spans="14:16" ht="13.5">
      <c r="N2001" s="522"/>
      <c r="O2001" s="522"/>
      <c r="P2001" s="522"/>
    </row>
    <row r="2002" spans="14:16" ht="13.5">
      <c r="N2002" s="522"/>
      <c r="O2002" s="522"/>
      <c r="P2002" s="522"/>
    </row>
    <row r="2003" spans="14:16" ht="13.5">
      <c r="N2003" s="522"/>
      <c r="O2003" s="522"/>
      <c r="P2003" s="522"/>
    </row>
    <row r="2004" spans="14:16" ht="13.5">
      <c r="N2004" s="522"/>
      <c r="O2004" s="522"/>
      <c r="P2004" s="522"/>
    </row>
    <row r="2005" spans="14:16" ht="13.5">
      <c r="N2005" s="522"/>
      <c r="O2005" s="522"/>
      <c r="P2005" s="522"/>
    </row>
    <row r="2006" spans="14:16" ht="13.5">
      <c r="N2006" s="522"/>
      <c r="O2006" s="522"/>
      <c r="P2006" s="522"/>
    </row>
    <row r="2007" spans="14:16" ht="13.5">
      <c r="N2007" s="522"/>
      <c r="O2007" s="522"/>
      <c r="P2007" s="522"/>
    </row>
    <row r="2008" spans="14:16" ht="13.5">
      <c r="N2008" s="522"/>
      <c r="O2008" s="522"/>
      <c r="P2008" s="522"/>
    </row>
    <row r="2009" spans="14:16" ht="13.5">
      <c r="N2009" s="522"/>
      <c r="O2009" s="522"/>
      <c r="P2009" s="522"/>
    </row>
    <row r="2010" spans="14:16" ht="13.5">
      <c r="N2010" s="522"/>
      <c r="O2010" s="522"/>
      <c r="P2010" s="522"/>
    </row>
    <row r="2011" spans="14:16" ht="13.5">
      <c r="N2011" s="522"/>
      <c r="O2011" s="522"/>
      <c r="P2011" s="522"/>
    </row>
    <row r="2012" spans="14:16" ht="13.5">
      <c r="N2012" s="522"/>
      <c r="O2012" s="522"/>
      <c r="P2012" s="522"/>
    </row>
    <row r="2013" spans="14:16" ht="13.5">
      <c r="N2013" s="522"/>
      <c r="O2013" s="522"/>
      <c r="P2013" s="522"/>
    </row>
    <row r="2014" spans="14:16" ht="13.5">
      <c r="N2014" s="522"/>
      <c r="O2014" s="522"/>
      <c r="P2014" s="522"/>
    </row>
    <row r="2015" spans="14:16" ht="13.5">
      <c r="N2015" s="522"/>
      <c r="O2015" s="522"/>
      <c r="P2015" s="522"/>
    </row>
    <row r="2016" spans="14:16" ht="13.5">
      <c r="N2016" s="522"/>
      <c r="O2016" s="522"/>
      <c r="P2016" s="522"/>
    </row>
    <row r="2017" spans="14:16" ht="13.5">
      <c r="N2017" s="522"/>
      <c r="O2017" s="522"/>
      <c r="P2017" s="522"/>
    </row>
    <row r="2018" spans="14:16" ht="13.5">
      <c r="N2018" s="522"/>
      <c r="O2018" s="522"/>
      <c r="P2018" s="522"/>
    </row>
    <row r="2019" spans="14:16" ht="13.5">
      <c r="N2019" s="522"/>
      <c r="O2019" s="522"/>
      <c r="P2019" s="522"/>
    </row>
    <row r="2020" spans="14:16" ht="13.5">
      <c r="N2020" s="522"/>
      <c r="O2020" s="522"/>
      <c r="P2020" s="522"/>
    </row>
    <row r="2021" spans="14:16" ht="13.5">
      <c r="N2021" s="522"/>
      <c r="O2021" s="522"/>
      <c r="P2021" s="522"/>
    </row>
    <row r="2022" spans="14:16" ht="13.5">
      <c r="N2022" s="522"/>
      <c r="O2022" s="522"/>
      <c r="P2022" s="522"/>
    </row>
    <row r="2023" spans="14:16" ht="13.5">
      <c r="N2023" s="522"/>
      <c r="O2023" s="522"/>
      <c r="P2023" s="522"/>
    </row>
    <row r="2024" spans="14:16" ht="13.5">
      <c r="N2024" s="522"/>
      <c r="O2024" s="522"/>
      <c r="P2024" s="522"/>
    </row>
    <row r="2025" spans="14:16" ht="13.5">
      <c r="N2025" s="522"/>
      <c r="O2025" s="522"/>
      <c r="P2025" s="522"/>
    </row>
    <row r="2026" spans="14:16" ht="13.5">
      <c r="N2026" s="522"/>
      <c r="O2026" s="522"/>
      <c r="P2026" s="522"/>
    </row>
    <row r="2027" spans="14:16" ht="13.5">
      <c r="N2027" s="522"/>
      <c r="O2027" s="522"/>
      <c r="P2027" s="522"/>
    </row>
    <row r="2028" spans="14:16" ht="13.5">
      <c r="N2028" s="522"/>
      <c r="O2028" s="522"/>
      <c r="P2028" s="522"/>
    </row>
    <row r="2029" spans="14:16" ht="13.5">
      <c r="N2029" s="522"/>
      <c r="O2029" s="522"/>
      <c r="P2029" s="522"/>
    </row>
    <row r="2030" spans="14:16" ht="13.5">
      <c r="N2030" s="522"/>
      <c r="O2030" s="522"/>
      <c r="P2030" s="522"/>
    </row>
    <row r="2031" spans="14:16" ht="13.5">
      <c r="N2031" s="522"/>
      <c r="O2031" s="522"/>
      <c r="P2031" s="522"/>
    </row>
    <row r="2032" spans="14:16" ht="13.5">
      <c r="N2032" s="522"/>
      <c r="O2032" s="522"/>
      <c r="P2032" s="522"/>
    </row>
    <row r="2033" spans="14:16" ht="13.5">
      <c r="N2033" s="522"/>
      <c r="O2033" s="522"/>
      <c r="P2033" s="522"/>
    </row>
    <row r="2034" spans="14:16" ht="13.5">
      <c r="N2034" s="522"/>
      <c r="O2034" s="522"/>
      <c r="P2034" s="522"/>
    </row>
    <row r="2035" spans="14:16" ht="13.5">
      <c r="N2035" s="522"/>
      <c r="O2035" s="522"/>
      <c r="P2035" s="522"/>
    </row>
    <row r="2036" spans="14:16" ht="13.5">
      <c r="N2036" s="522"/>
      <c r="O2036" s="522"/>
      <c r="P2036" s="522"/>
    </row>
    <row r="2037" spans="14:16" ht="13.5">
      <c r="N2037" s="522"/>
      <c r="O2037" s="522"/>
      <c r="P2037" s="522"/>
    </row>
    <row r="2038" spans="14:16" ht="13.5">
      <c r="N2038" s="522"/>
      <c r="O2038" s="522"/>
      <c r="P2038" s="522"/>
    </row>
    <row r="2039" spans="14:16" ht="13.5">
      <c r="N2039" s="522"/>
      <c r="O2039" s="522"/>
      <c r="P2039" s="522"/>
    </row>
    <row r="2040" spans="14:16" ht="13.5">
      <c r="N2040" s="522"/>
      <c r="O2040" s="522"/>
      <c r="P2040" s="522"/>
    </row>
    <row r="2041" spans="14:16" ht="13.5">
      <c r="N2041" s="522"/>
      <c r="O2041" s="522"/>
      <c r="P2041" s="522"/>
    </row>
    <row r="2042" spans="14:16" ht="13.5">
      <c r="N2042" s="522"/>
      <c r="O2042" s="522"/>
      <c r="P2042" s="522"/>
    </row>
    <row r="2043" spans="14:16" ht="13.5">
      <c r="N2043" s="522"/>
      <c r="O2043" s="522"/>
      <c r="P2043" s="522"/>
    </row>
    <row r="2044" spans="14:16" ht="13.5">
      <c r="N2044" s="522"/>
      <c r="O2044" s="522"/>
      <c r="P2044" s="522"/>
    </row>
    <row r="2045" spans="14:16" ht="13.5">
      <c r="N2045" s="522"/>
      <c r="O2045" s="522"/>
      <c r="P2045" s="522"/>
    </row>
    <row r="2046" spans="14:16" ht="13.5">
      <c r="N2046" s="522"/>
      <c r="O2046" s="522"/>
      <c r="P2046" s="522"/>
    </row>
    <row r="2047" spans="14:16" ht="13.5">
      <c r="N2047" s="522"/>
      <c r="O2047" s="522"/>
      <c r="P2047" s="522"/>
    </row>
    <row r="2048" spans="14:16" ht="13.5">
      <c r="N2048" s="522"/>
      <c r="O2048" s="522"/>
      <c r="P2048" s="522"/>
    </row>
    <row r="2049" spans="14:16" ht="13.5">
      <c r="N2049" s="522"/>
      <c r="O2049" s="522"/>
      <c r="P2049" s="522"/>
    </row>
    <row r="2050" spans="14:16" ht="13.5">
      <c r="N2050" s="522"/>
      <c r="O2050" s="522"/>
      <c r="P2050" s="522"/>
    </row>
    <row r="2051" spans="14:16" ht="13.5">
      <c r="N2051" s="522"/>
      <c r="O2051" s="522"/>
      <c r="P2051" s="522"/>
    </row>
    <row r="2052" spans="14:16" ht="13.5">
      <c r="N2052" s="522"/>
      <c r="O2052" s="522"/>
      <c r="P2052" s="522"/>
    </row>
    <row r="2053" spans="14:16" ht="13.5">
      <c r="N2053" s="522"/>
      <c r="O2053" s="522"/>
      <c r="P2053" s="522"/>
    </row>
    <row r="2054" spans="14:16" ht="13.5">
      <c r="N2054" s="522"/>
      <c r="O2054" s="522"/>
      <c r="P2054" s="522"/>
    </row>
    <row r="2055" spans="14:16" ht="13.5">
      <c r="N2055" s="522"/>
      <c r="O2055" s="522"/>
      <c r="P2055" s="522"/>
    </row>
    <row r="2056" spans="14:16" ht="13.5">
      <c r="N2056" s="522"/>
      <c r="O2056" s="522"/>
      <c r="P2056" s="522"/>
    </row>
    <row r="2057" spans="14:16" ht="13.5">
      <c r="N2057" s="522"/>
      <c r="O2057" s="522"/>
      <c r="P2057" s="522"/>
    </row>
    <row r="2058" spans="14:16" ht="13.5">
      <c r="N2058" s="522"/>
      <c r="O2058" s="522"/>
      <c r="P2058" s="522"/>
    </row>
    <row r="2059" spans="14:16" ht="13.5">
      <c r="N2059" s="522"/>
      <c r="O2059" s="522"/>
      <c r="P2059" s="522"/>
    </row>
    <row r="2060" spans="14:16" ht="13.5">
      <c r="N2060" s="522"/>
      <c r="O2060" s="522"/>
      <c r="P2060" s="522"/>
    </row>
    <row r="2061" spans="14:16" ht="13.5">
      <c r="N2061" s="522"/>
      <c r="O2061" s="522"/>
      <c r="P2061" s="522"/>
    </row>
    <row r="2062" spans="14:16" ht="13.5">
      <c r="N2062" s="522"/>
      <c r="O2062" s="522"/>
      <c r="P2062" s="522"/>
    </row>
    <row r="2063" spans="14:16" ht="13.5">
      <c r="N2063" s="522"/>
      <c r="O2063" s="522"/>
      <c r="P2063" s="522"/>
    </row>
    <row r="2064" spans="14:16" ht="13.5">
      <c r="N2064" s="522"/>
      <c r="O2064" s="522"/>
      <c r="P2064" s="522"/>
    </row>
    <row r="2065" spans="14:16" ht="13.5">
      <c r="N2065" s="522"/>
      <c r="O2065" s="522"/>
      <c r="P2065" s="522"/>
    </row>
    <row r="2066" spans="14:16" ht="13.5">
      <c r="N2066" s="522"/>
      <c r="O2066" s="522"/>
      <c r="P2066" s="522"/>
    </row>
    <row r="2067" spans="14:16" ht="13.5">
      <c r="N2067" s="522"/>
      <c r="O2067" s="522"/>
      <c r="P2067" s="522"/>
    </row>
    <row r="2068" spans="14:16" ht="13.5">
      <c r="N2068" s="522"/>
      <c r="O2068" s="522"/>
      <c r="P2068" s="522"/>
    </row>
    <row r="2069" spans="14:16" ht="13.5">
      <c r="N2069" s="522"/>
      <c r="O2069" s="522"/>
      <c r="P2069" s="522"/>
    </row>
    <row r="2070" spans="14:16" ht="13.5">
      <c r="N2070" s="522"/>
      <c r="O2070" s="522"/>
      <c r="P2070" s="522"/>
    </row>
    <row r="2071" spans="14:16" ht="13.5">
      <c r="N2071" s="522"/>
      <c r="O2071" s="522"/>
      <c r="P2071" s="522"/>
    </row>
    <row r="2072" spans="14:16" ht="13.5">
      <c r="N2072" s="522"/>
      <c r="O2072" s="522"/>
      <c r="P2072" s="522"/>
    </row>
    <row r="2073" spans="14:16" ht="13.5">
      <c r="N2073" s="522"/>
      <c r="O2073" s="522"/>
      <c r="P2073" s="522"/>
    </row>
    <row r="2074" spans="14:16" ht="13.5">
      <c r="N2074" s="522"/>
      <c r="O2074" s="522"/>
      <c r="P2074" s="522"/>
    </row>
    <row r="2075" spans="14:16" ht="13.5">
      <c r="N2075" s="522"/>
      <c r="O2075" s="522"/>
      <c r="P2075" s="522"/>
    </row>
    <row r="2076" spans="14:16" ht="13.5">
      <c r="N2076" s="522"/>
      <c r="O2076" s="522"/>
      <c r="P2076" s="522"/>
    </row>
    <row r="2077" spans="14:16" ht="13.5">
      <c r="N2077" s="522"/>
      <c r="O2077" s="522"/>
      <c r="P2077" s="522"/>
    </row>
    <row r="2078" spans="14:16" ht="13.5">
      <c r="N2078" s="522"/>
      <c r="O2078" s="522"/>
      <c r="P2078" s="522"/>
    </row>
    <row r="2079" spans="14:16" ht="13.5">
      <c r="N2079" s="522"/>
      <c r="O2079" s="522"/>
      <c r="P2079" s="522"/>
    </row>
    <row r="2080" spans="14:16" ht="13.5">
      <c r="N2080" s="522"/>
      <c r="O2080" s="522"/>
      <c r="P2080" s="522"/>
    </row>
    <row r="2081" spans="14:16" ht="13.5">
      <c r="N2081" s="522"/>
      <c r="O2081" s="522"/>
      <c r="P2081" s="522"/>
    </row>
    <row r="2082" spans="14:16" ht="13.5">
      <c r="N2082" s="522"/>
      <c r="O2082" s="522"/>
      <c r="P2082" s="522"/>
    </row>
    <row r="2083" spans="14:16" ht="13.5">
      <c r="N2083" s="522"/>
      <c r="O2083" s="522"/>
      <c r="P2083" s="522"/>
    </row>
    <row r="2084" spans="14:16" ht="13.5">
      <c r="N2084" s="522"/>
      <c r="O2084" s="522"/>
      <c r="P2084" s="522"/>
    </row>
    <row r="2085" spans="14:16" ht="13.5">
      <c r="N2085" s="522"/>
      <c r="O2085" s="522"/>
      <c r="P2085" s="522"/>
    </row>
    <row r="2086" spans="14:16" ht="13.5">
      <c r="N2086" s="522"/>
      <c r="O2086" s="522"/>
      <c r="P2086" s="522"/>
    </row>
    <row r="2087" spans="14:16" ht="13.5">
      <c r="N2087" s="522"/>
      <c r="O2087" s="522"/>
      <c r="P2087" s="522"/>
    </row>
    <row r="2088" spans="14:16" ht="13.5">
      <c r="N2088" s="522"/>
      <c r="O2088" s="522"/>
      <c r="P2088" s="522"/>
    </row>
    <row r="2089" spans="14:16" ht="13.5">
      <c r="N2089" s="522"/>
      <c r="O2089" s="522"/>
      <c r="P2089" s="522"/>
    </row>
    <row r="2090" spans="14:16" ht="13.5">
      <c r="N2090" s="522"/>
      <c r="O2090" s="522"/>
      <c r="P2090" s="522"/>
    </row>
    <row r="2091" spans="14:16" ht="13.5">
      <c r="N2091" s="522"/>
      <c r="O2091" s="522"/>
      <c r="P2091" s="522"/>
    </row>
    <row r="2092" spans="14:16" ht="13.5">
      <c r="N2092" s="522"/>
      <c r="O2092" s="522"/>
      <c r="P2092" s="522"/>
    </row>
    <row r="2093" spans="14:16" ht="13.5">
      <c r="N2093" s="522"/>
      <c r="O2093" s="522"/>
      <c r="P2093" s="522"/>
    </row>
    <row r="2094" spans="14:16" ht="13.5">
      <c r="N2094" s="522"/>
      <c r="O2094" s="522"/>
      <c r="P2094" s="522"/>
    </row>
    <row r="2095" spans="14:16" ht="13.5">
      <c r="N2095" s="522"/>
      <c r="O2095" s="522"/>
      <c r="P2095" s="522"/>
    </row>
    <row r="2096" spans="14:16" ht="13.5">
      <c r="N2096" s="522"/>
      <c r="O2096" s="522"/>
      <c r="P2096" s="522"/>
    </row>
    <row r="2097" spans="14:16" ht="13.5">
      <c r="N2097" s="522"/>
      <c r="O2097" s="522"/>
      <c r="P2097" s="522"/>
    </row>
    <row r="2098" spans="14:16" ht="13.5">
      <c r="N2098" s="522"/>
      <c r="O2098" s="522"/>
      <c r="P2098" s="522"/>
    </row>
    <row r="2099" spans="14:16" ht="13.5">
      <c r="N2099" s="522"/>
      <c r="O2099" s="522"/>
      <c r="P2099" s="522"/>
    </row>
    <row r="2100" spans="14:16" ht="13.5">
      <c r="N2100" s="522"/>
      <c r="O2100" s="522"/>
      <c r="P2100" s="522"/>
    </row>
    <row r="2101" spans="14:16" ht="13.5">
      <c r="N2101" s="522"/>
      <c r="O2101" s="522"/>
      <c r="P2101" s="522"/>
    </row>
    <row r="2102" spans="14:16" ht="13.5">
      <c r="N2102" s="522"/>
      <c r="O2102" s="522"/>
      <c r="P2102" s="522"/>
    </row>
    <row r="2103" spans="14:16" ht="13.5">
      <c r="N2103" s="522"/>
      <c r="O2103" s="522"/>
      <c r="P2103" s="522"/>
    </row>
    <row r="2104" spans="14:16" ht="13.5">
      <c r="N2104" s="522"/>
      <c r="O2104" s="522"/>
      <c r="P2104" s="522"/>
    </row>
    <row r="2105" spans="14:16" ht="13.5">
      <c r="N2105" s="522"/>
      <c r="O2105" s="522"/>
      <c r="P2105" s="522"/>
    </row>
    <row r="2106" spans="14:16" ht="13.5">
      <c r="N2106" s="522"/>
      <c r="O2106" s="522"/>
      <c r="P2106" s="522"/>
    </row>
    <row r="2107" spans="14:16" ht="13.5">
      <c r="N2107" s="522"/>
      <c r="O2107" s="522"/>
      <c r="P2107" s="522"/>
    </row>
    <row r="2108" spans="14:16" ht="13.5">
      <c r="N2108" s="522"/>
      <c r="O2108" s="522"/>
      <c r="P2108" s="522"/>
    </row>
    <row r="2109" spans="14:16" ht="13.5">
      <c r="N2109" s="522"/>
      <c r="O2109" s="522"/>
      <c r="P2109" s="522"/>
    </row>
    <row r="2110" spans="14:16" ht="13.5">
      <c r="N2110" s="522"/>
      <c r="O2110" s="522"/>
      <c r="P2110" s="522"/>
    </row>
    <row r="2111" spans="14:16" ht="13.5">
      <c r="N2111" s="522"/>
      <c r="O2111" s="522"/>
      <c r="P2111" s="522"/>
    </row>
    <row r="2112" spans="14:16" ht="13.5">
      <c r="N2112" s="522"/>
      <c r="O2112" s="522"/>
      <c r="P2112" s="522"/>
    </row>
    <row r="2113" spans="14:16" ht="13.5">
      <c r="N2113" s="522"/>
      <c r="O2113" s="522"/>
      <c r="P2113" s="522"/>
    </row>
    <row r="2114" spans="14:16" ht="13.5">
      <c r="N2114" s="522"/>
      <c r="O2114" s="522"/>
      <c r="P2114" s="522"/>
    </row>
    <row r="2115" spans="14:16" ht="13.5">
      <c r="N2115" s="522"/>
      <c r="O2115" s="522"/>
      <c r="P2115" s="522"/>
    </row>
    <row r="2116" spans="14:16" ht="13.5">
      <c r="N2116" s="522"/>
      <c r="O2116" s="522"/>
      <c r="P2116" s="522"/>
    </row>
    <row r="2117" spans="14:16" ht="13.5">
      <c r="N2117" s="522"/>
      <c r="O2117" s="522"/>
      <c r="P2117" s="522"/>
    </row>
    <row r="2118" spans="14:16" ht="13.5">
      <c r="N2118" s="522"/>
      <c r="O2118" s="522"/>
      <c r="P2118" s="522"/>
    </row>
    <row r="2119" spans="14:16" ht="13.5">
      <c r="N2119" s="522"/>
      <c r="O2119" s="522"/>
      <c r="P2119" s="522"/>
    </row>
    <row r="2120" spans="14:16" ht="13.5">
      <c r="N2120" s="522"/>
      <c r="O2120" s="522"/>
      <c r="P2120" s="522"/>
    </row>
    <row r="2121" spans="14:16" ht="13.5">
      <c r="N2121" s="522"/>
      <c r="O2121" s="522"/>
      <c r="P2121" s="522"/>
    </row>
    <row r="2122" spans="14:16" ht="13.5">
      <c r="N2122" s="522"/>
      <c r="O2122" s="522"/>
      <c r="P2122" s="522"/>
    </row>
    <row r="2123" spans="14:16" ht="13.5">
      <c r="N2123" s="522"/>
      <c r="O2123" s="522"/>
      <c r="P2123" s="522"/>
    </row>
    <row r="2124" spans="14:16" ht="13.5">
      <c r="N2124" s="522"/>
      <c r="O2124" s="522"/>
      <c r="P2124" s="522"/>
    </row>
    <row r="2125" spans="14:16" ht="13.5">
      <c r="N2125" s="522"/>
      <c r="O2125" s="522"/>
      <c r="P2125" s="522"/>
    </row>
    <row r="2126" spans="14:16" ht="13.5">
      <c r="N2126" s="522"/>
      <c r="O2126" s="522"/>
      <c r="P2126" s="522"/>
    </row>
    <row r="2127" spans="14:16" ht="13.5">
      <c r="N2127" s="522"/>
      <c r="O2127" s="522"/>
      <c r="P2127" s="522"/>
    </row>
    <row r="2128" spans="14:16" ht="13.5">
      <c r="N2128" s="522"/>
      <c r="O2128" s="522"/>
      <c r="P2128" s="522"/>
    </row>
    <row r="2129" spans="14:16" ht="13.5">
      <c r="N2129" s="522"/>
      <c r="O2129" s="522"/>
      <c r="P2129" s="522"/>
    </row>
    <row r="2130" spans="14:16" ht="13.5">
      <c r="N2130" s="522"/>
      <c r="O2130" s="522"/>
      <c r="P2130" s="522"/>
    </row>
    <row r="2131" spans="14:16" ht="13.5">
      <c r="N2131" s="522"/>
      <c r="O2131" s="522"/>
      <c r="P2131" s="522"/>
    </row>
    <row r="2132" spans="14:16" ht="13.5">
      <c r="N2132" s="522"/>
      <c r="O2132" s="522"/>
      <c r="P2132" s="522"/>
    </row>
    <row r="2133" spans="14:16" ht="13.5">
      <c r="N2133" s="522"/>
      <c r="O2133" s="522"/>
      <c r="P2133" s="522"/>
    </row>
    <row r="2134" spans="14:16" ht="13.5">
      <c r="N2134" s="522"/>
      <c r="O2134" s="522"/>
      <c r="P2134" s="522"/>
    </row>
    <row r="2135" spans="14:16" ht="13.5">
      <c r="N2135" s="522"/>
      <c r="O2135" s="522"/>
      <c r="P2135" s="522"/>
    </row>
    <row r="2136" spans="14:16" ht="13.5">
      <c r="N2136" s="522"/>
      <c r="O2136" s="522"/>
      <c r="P2136" s="522"/>
    </row>
    <row r="2137" spans="14:16" ht="13.5">
      <c r="N2137" s="522"/>
      <c r="O2137" s="522"/>
      <c r="P2137" s="522"/>
    </row>
    <row r="2138" spans="14:16" ht="13.5">
      <c r="N2138" s="522"/>
      <c r="O2138" s="522"/>
      <c r="P2138" s="522"/>
    </row>
    <row r="2139" spans="14:16" ht="13.5">
      <c r="N2139" s="522"/>
      <c r="O2139" s="522"/>
      <c r="P2139" s="522"/>
    </row>
    <row r="2140" spans="14:16" ht="13.5">
      <c r="N2140" s="522"/>
      <c r="O2140" s="522"/>
      <c r="P2140" s="522"/>
    </row>
    <row r="2141" spans="14:16" ht="13.5">
      <c r="N2141" s="522"/>
      <c r="O2141" s="522"/>
      <c r="P2141" s="522"/>
    </row>
    <row r="2142" spans="14:16" ht="13.5">
      <c r="N2142" s="522"/>
      <c r="O2142" s="522"/>
      <c r="P2142" s="522"/>
    </row>
    <row r="2143" spans="14:16" ht="13.5">
      <c r="N2143" s="522"/>
      <c r="O2143" s="522"/>
      <c r="P2143" s="522"/>
    </row>
    <row r="2144" spans="14:16" ht="13.5">
      <c r="N2144" s="522"/>
      <c r="O2144" s="522"/>
      <c r="P2144" s="522"/>
    </row>
    <row r="2145" spans="14:16" ht="13.5">
      <c r="N2145" s="522"/>
      <c r="O2145" s="522"/>
      <c r="P2145" s="522"/>
    </row>
    <row r="2146" spans="14:16" ht="13.5">
      <c r="N2146" s="522"/>
      <c r="O2146" s="522"/>
      <c r="P2146" s="522"/>
    </row>
    <row r="2147" spans="14:16" ht="13.5">
      <c r="N2147" s="522"/>
      <c r="O2147" s="522"/>
      <c r="P2147" s="522"/>
    </row>
    <row r="2148" spans="14:16" ht="13.5">
      <c r="N2148" s="522"/>
      <c r="O2148" s="522"/>
      <c r="P2148" s="522"/>
    </row>
    <row r="2149" spans="14:16" ht="13.5">
      <c r="N2149" s="522"/>
      <c r="O2149" s="522"/>
      <c r="P2149" s="522"/>
    </row>
    <row r="2150" spans="14:16" ht="13.5">
      <c r="N2150" s="522"/>
      <c r="O2150" s="522"/>
      <c r="P2150" s="522"/>
    </row>
    <row r="2151" spans="14:16" ht="13.5">
      <c r="N2151" s="522"/>
      <c r="O2151" s="522"/>
      <c r="P2151" s="522"/>
    </row>
    <row r="2152" spans="14:16" ht="13.5">
      <c r="N2152" s="522"/>
      <c r="O2152" s="522"/>
      <c r="P2152" s="522"/>
    </row>
    <row r="2153" spans="14:16" ht="13.5">
      <c r="N2153" s="522"/>
      <c r="O2153" s="522"/>
      <c r="P2153" s="522"/>
    </row>
    <row r="2154" spans="14:16" ht="13.5">
      <c r="N2154" s="522"/>
      <c r="O2154" s="522"/>
      <c r="P2154" s="522"/>
    </row>
    <row r="2155" spans="14:16" ht="13.5">
      <c r="N2155" s="522"/>
      <c r="O2155" s="522"/>
      <c r="P2155" s="522"/>
    </row>
    <row r="2156" spans="14:16" ht="13.5">
      <c r="N2156" s="522"/>
      <c r="O2156" s="522"/>
      <c r="P2156" s="522"/>
    </row>
    <row r="2157" spans="14:16" ht="13.5">
      <c r="N2157" s="522"/>
      <c r="O2157" s="522"/>
      <c r="P2157" s="522"/>
    </row>
    <row r="2158" spans="14:16" ht="13.5">
      <c r="N2158" s="522"/>
      <c r="O2158" s="522"/>
      <c r="P2158" s="522"/>
    </row>
    <row r="2159" spans="14:16" ht="13.5">
      <c r="N2159" s="522"/>
      <c r="O2159" s="522"/>
      <c r="P2159" s="522"/>
    </row>
    <row r="2160" spans="14:16" ht="13.5">
      <c r="N2160" s="522"/>
      <c r="O2160" s="522"/>
      <c r="P2160" s="522"/>
    </row>
    <row r="2161" spans="14:16" ht="13.5">
      <c r="N2161" s="522"/>
      <c r="O2161" s="522"/>
      <c r="P2161" s="522"/>
    </row>
    <row r="2162" spans="14:16" ht="13.5">
      <c r="N2162" s="522"/>
      <c r="O2162" s="522"/>
      <c r="P2162" s="522"/>
    </row>
    <row r="2163" spans="14:16" ht="13.5">
      <c r="N2163" s="522"/>
      <c r="O2163" s="522"/>
      <c r="P2163" s="522"/>
    </row>
    <row r="2164" spans="14:16" ht="13.5">
      <c r="N2164" s="522"/>
      <c r="O2164" s="522"/>
      <c r="P2164" s="522"/>
    </row>
    <row r="2165" spans="14:16" ht="13.5">
      <c r="N2165" s="522"/>
      <c r="O2165" s="522"/>
      <c r="P2165" s="522"/>
    </row>
    <row r="2166" spans="14:16" ht="13.5">
      <c r="N2166" s="522"/>
      <c r="O2166" s="522"/>
      <c r="P2166" s="522"/>
    </row>
    <row r="2167" spans="14:16" ht="13.5">
      <c r="N2167" s="522"/>
      <c r="O2167" s="522"/>
      <c r="P2167" s="522"/>
    </row>
    <row r="2168" spans="14:16" ht="13.5">
      <c r="N2168" s="522"/>
      <c r="O2168" s="522"/>
      <c r="P2168" s="522"/>
    </row>
    <row r="2169" spans="14:16" ht="13.5">
      <c r="N2169" s="522"/>
      <c r="O2169" s="522"/>
      <c r="P2169" s="522"/>
    </row>
    <row r="2170" spans="14:16" ht="13.5">
      <c r="N2170" s="522"/>
      <c r="O2170" s="522"/>
      <c r="P2170" s="522"/>
    </row>
    <row r="2171" spans="14:16" ht="13.5">
      <c r="N2171" s="522"/>
      <c r="O2171" s="522"/>
      <c r="P2171" s="522"/>
    </row>
    <row r="2172" spans="14:16" ht="13.5">
      <c r="N2172" s="522"/>
      <c r="O2172" s="522"/>
      <c r="P2172" s="522"/>
    </row>
    <row r="2173" spans="14:16" ht="13.5">
      <c r="N2173" s="522"/>
      <c r="O2173" s="522"/>
      <c r="P2173" s="522"/>
    </row>
    <row r="2174" spans="14:16" ht="13.5">
      <c r="N2174" s="522"/>
      <c r="O2174" s="522"/>
      <c r="P2174" s="522"/>
    </row>
    <row r="2175" spans="14:16" ht="13.5">
      <c r="N2175" s="522"/>
      <c r="O2175" s="522"/>
      <c r="P2175" s="522"/>
    </row>
    <row r="2176" spans="14:16" ht="13.5">
      <c r="N2176" s="522"/>
      <c r="O2176" s="522"/>
      <c r="P2176" s="522"/>
    </row>
    <row r="2177" spans="14:16" ht="13.5">
      <c r="N2177" s="522"/>
      <c r="O2177" s="522"/>
      <c r="P2177" s="522"/>
    </row>
    <row r="2178" spans="14:16" ht="13.5">
      <c r="N2178" s="522"/>
      <c r="O2178" s="522"/>
      <c r="P2178" s="522"/>
    </row>
    <row r="2179" spans="14:16" ht="13.5">
      <c r="N2179" s="522"/>
      <c r="O2179" s="522"/>
      <c r="P2179" s="522"/>
    </row>
    <row r="2180" spans="14:16" ht="13.5">
      <c r="N2180" s="522"/>
      <c r="O2180" s="522"/>
      <c r="P2180" s="522"/>
    </row>
    <row r="2181" spans="14:16" ht="13.5">
      <c r="N2181" s="522"/>
      <c r="O2181" s="522"/>
      <c r="P2181" s="522"/>
    </row>
    <row r="2182" spans="14:16" ht="13.5">
      <c r="N2182" s="522"/>
      <c r="O2182" s="522"/>
      <c r="P2182" s="522"/>
    </row>
    <row r="2183" spans="14:16" ht="13.5">
      <c r="N2183" s="522"/>
      <c r="O2183" s="522"/>
      <c r="P2183" s="522"/>
    </row>
    <row r="2184" spans="14:16" ht="13.5">
      <c r="N2184" s="522"/>
      <c r="O2184" s="522"/>
      <c r="P2184" s="522"/>
    </row>
    <row r="2185" spans="14:16" ht="13.5">
      <c r="N2185" s="522"/>
      <c r="O2185" s="522"/>
      <c r="P2185" s="522"/>
    </row>
    <row r="2186" spans="14:16" ht="13.5">
      <c r="N2186" s="522"/>
      <c r="O2186" s="522"/>
      <c r="P2186" s="522"/>
    </row>
    <row r="2187" spans="14:16" ht="13.5">
      <c r="N2187" s="522"/>
      <c r="O2187" s="522"/>
      <c r="P2187" s="522"/>
    </row>
    <row r="2188" spans="14:16" ht="13.5">
      <c r="N2188" s="522"/>
      <c r="O2188" s="522"/>
      <c r="P2188" s="522"/>
    </row>
    <row r="2189" spans="14:16" ht="13.5">
      <c r="N2189" s="522"/>
      <c r="O2189" s="522"/>
      <c r="P2189" s="522"/>
    </row>
    <row r="2190" spans="14:16" ht="13.5">
      <c r="N2190" s="522"/>
      <c r="O2190" s="522"/>
      <c r="P2190" s="522"/>
    </row>
    <row r="2191" spans="14:16" ht="13.5">
      <c r="N2191" s="522"/>
      <c r="O2191" s="522"/>
      <c r="P2191" s="522"/>
    </row>
    <row r="2192" spans="14:16" ht="13.5">
      <c r="N2192" s="522"/>
      <c r="O2192" s="522"/>
      <c r="P2192" s="522"/>
    </row>
    <row r="2193" spans="14:16" ht="13.5">
      <c r="N2193" s="522"/>
      <c r="O2193" s="522"/>
      <c r="P2193" s="522"/>
    </row>
    <row r="2194" spans="14:16" ht="13.5">
      <c r="N2194" s="522"/>
      <c r="O2194" s="522"/>
      <c r="P2194" s="522"/>
    </row>
    <row r="2195" spans="14:16" ht="13.5">
      <c r="N2195" s="522"/>
      <c r="O2195" s="522"/>
      <c r="P2195" s="522"/>
    </row>
    <row r="2196" spans="14:16" ht="13.5">
      <c r="N2196" s="522"/>
      <c r="O2196" s="522"/>
      <c r="P2196" s="522"/>
    </row>
    <row r="2197" spans="14:16" ht="13.5">
      <c r="N2197" s="522"/>
      <c r="O2197" s="522"/>
      <c r="P2197" s="522"/>
    </row>
    <row r="2198" spans="14:16" ht="13.5">
      <c r="N2198" s="522"/>
      <c r="O2198" s="522"/>
      <c r="P2198" s="522"/>
    </row>
    <row r="2199" spans="14:16" ht="13.5">
      <c r="N2199" s="522"/>
      <c r="O2199" s="522"/>
      <c r="P2199" s="522"/>
    </row>
    <row r="2200" spans="14:16" ht="13.5">
      <c r="N2200" s="522"/>
      <c r="O2200" s="522"/>
      <c r="P2200" s="522"/>
    </row>
    <row r="2201" spans="14:16" ht="13.5">
      <c r="N2201" s="522"/>
      <c r="O2201" s="522"/>
      <c r="P2201" s="522"/>
    </row>
    <row r="2202" spans="14:16" ht="13.5">
      <c r="N2202" s="522"/>
      <c r="O2202" s="522"/>
      <c r="P2202" s="522"/>
    </row>
    <row r="2203" spans="14:16" ht="13.5">
      <c r="N2203" s="522"/>
      <c r="O2203" s="522"/>
      <c r="P2203" s="522"/>
    </row>
    <row r="2204" spans="14:16" ht="13.5">
      <c r="N2204" s="522"/>
      <c r="O2204" s="522"/>
      <c r="P2204" s="522"/>
    </row>
    <row r="2205" spans="14:16" ht="13.5">
      <c r="N2205" s="522"/>
      <c r="O2205" s="522"/>
      <c r="P2205" s="522"/>
    </row>
    <row r="2206" spans="14:16" ht="13.5">
      <c r="N2206" s="522"/>
      <c r="O2206" s="522"/>
      <c r="P2206" s="522"/>
    </row>
    <row r="2207" spans="14:16" ht="13.5">
      <c r="N2207" s="522"/>
      <c r="O2207" s="522"/>
      <c r="P2207" s="522"/>
    </row>
    <row r="2208" spans="14:16" ht="13.5">
      <c r="N2208" s="522"/>
      <c r="O2208" s="522"/>
      <c r="P2208" s="522"/>
    </row>
    <row r="2209" spans="14:16" ht="13.5">
      <c r="N2209" s="522"/>
      <c r="O2209" s="522"/>
      <c r="P2209" s="522"/>
    </row>
    <row r="2210" spans="14:16" ht="13.5">
      <c r="N2210" s="522"/>
      <c r="O2210" s="522"/>
      <c r="P2210" s="522"/>
    </row>
    <row r="2211" spans="14:16" ht="13.5">
      <c r="N2211" s="522"/>
      <c r="O2211" s="522"/>
      <c r="P2211" s="522"/>
    </row>
    <row r="2212" spans="14:16" ht="13.5">
      <c r="N2212" s="522"/>
      <c r="O2212" s="522"/>
      <c r="P2212" s="522"/>
    </row>
    <row r="2213" spans="14:16" ht="13.5">
      <c r="N2213" s="522"/>
      <c r="O2213" s="522"/>
      <c r="P2213" s="522"/>
    </row>
    <row r="2214" spans="14:16" ht="13.5">
      <c r="N2214" s="522"/>
      <c r="O2214" s="522"/>
      <c r="P2214" s="522"/>
    </row>
    <row r="2215" spans="14:16" ht="13.5">
      <c r="N2215" s="522"/>
      <c r="O2215" s="522"/>
      <c r="P2215" s="522"/>
    </row>
    <row r="2216" spans="14:16" ht="13.5">
      <c r="N2216" s="522"/>
      <c r="O2216" s="522"/>
      <c r="P2216" s="522"/>
    </row>
    <row r="2217" spans="14:16" ht="13.5">
      <c r="N2217" s="522"/>
      <c r="O2217" s="522"/>
      <c r="P2217" s="522"/>
    </row>
    <row r="2218" spans="14:16" ht="13.5">
      <c r="N2218" s="522"/>
      <c r="O2218" s="522"/>
      <c r="P2218" s="522"/>
    </row>
    <row r="2219" spans="14:16" ht="13.5">
      <c r="N2219" s="522"/>
      <c r="O2219" s="522"/>
      <c r="P2219" s="522"/>
    </row>
    <row r="2220" spans="14:16" ht="13.5">
      <c r="N2220" s="522"/>
      <c r="O2220" s="522"/>
      <c r="P2220" s="522"/>
    </row>
    <row r="2221" spans="14:16" ht="13.5">
      <c r="N2221" s="522"/>
      <c r="O2221" s="522"/>
      <c r="P2221" s="522"/>
    </row>
    <row r="2222" spans="14:16" ht="13.5">
      <c r="N2222" s="522"/>
      <c r="O2222" s="522"/>
      <c r="P2222" s="522"/>
    </row>
    <row r="2223" spans="14:16" ht="13.5">
      <c r="N2223" s="522"/>
      <c r="O2223" s="522"/>
      <c r="P2223" s="522"/>
    </row>
    <row r="2224" spans="14:16" ht="13.5">
      <c r="N2224" s="522"/>
      <c r="O2224" s="522"/>
      <c r="P2224" s="522"/>
    </row>
    <row r="2225" spans="14:16" ht="13.5">
      <c r="N2225" s="522"/>
      <c r="O2225" s="522"/>
      <c r="P2225" s="522"/>
    </row>
    <row r="2226" spans="14:16" ht="13.5">
      <c r="N2226" s="522"/>
      <c r="O2226" s="522"/>
      <c r="P2226" s="522"/>
    </row>
    <row r="2227" spans="14:16" ht="13.5">
      <c r="N2227" s="522"/>
      <c r="O2227" s="522"/>
      <c r="P2227" s="522"/>
    </row>
    <row r="2228" spans="14:16" ht="13.5">
      <c r="N2228" s="522"/>
      <c r="O2228" s="522"/>
      <c r="P2228" s="522"/>
    </row>
    <row r="2229" spans="14:16" ht="13.5">
      <c r="N2229" s="522"/>
      <c r="O2229" s="522"/>
      <c r="P2229" s="522"/>
    </row>
    <row r="2230" spans="14:16" ht="13.5">
      <c r="N2230" s="522"/>
      <c r="O2230" s="522"/>
      <c r="P2230" s="522"/>
    </row>
    <row r="2231" spans="14:16" ht="13.5">
      <c r="N2231" s="522"/>
      <c r="O2231" s="522"/>
      <c r="P2231" s="522"/>
    </row>
    <row r="2232" spans="14:16" ht="13.5">
      <c r="N2232" s="522"/>
      <c r="O2232" s="522"/>
      <c r="P2232" s="522"/>
    </row>
    <row r="2233" spans="14:16" ht="13.5">
      <c r="N2233" s="522"/>
      <c r="O2233" s="522"/>
      <c r="P2233" s="522"/>
    </row>
    <row r="2234" spans="14:16" ht="13.5">
      <c r="N2234" s="522"/>
      <c r="O2234" s="522"/>
      <c r="P2234" s="522"/>
    </row>
    <row r="2235" spans="14:16" ht="13.5">
      <c r="N2235" s="522"/>
      <c r="O2235" s="522"/>
      <c r="P2235" s="522"/>
    </row>
    <row r="2236" spans="14:16" ht="13.5">
      <c r="N2236" s="522"/>
      <c r="O2236" s="522"/>
      <c r="P2236" s="522"/>
    </row>
    <row r="2237" spans="14:16" ht="13.5">
      <c r="N2237" s="522"/>
      <c r="O2237" s="522"/>
      <c r="P2237" s="522"/>
    </row>
    <row r="2238" spans="14:16" ht="13.5">
      <c r="N2238" s="522"/>
      <c r="O2238" s="522"/>
      <c r="P2238" s="522"/>
    </row>
    <row r="2239" spans="14:16" ht="13.5">
      <c r="N2239" s="522"/>
      <c r="O2239" s="522"/>
      <c r="P2239" s="522"/>
    </row>
    <row r="2240" spans="14:16" ht="13.5">
      <c r="N2240" s="522"/>
      <c r="O2240" s="522"/>
      <c r="P2240" s="522"/>
    </row>
    <row r="2241" spans="14:16" ht="13.5">
      <c r="N2241" s="522"/>
      <c r="O2241" s="522"/>
      <c r="P2241" s="522"/>
    </row>
    <row r="2242" spans="14:16" ht="13.5">
      <c r="N2242" s="522"/>
      <c r="O2242" s="522"/>
      <c r="P2242" s="522"/>
    </row>
    <row r="2243" spans="14:16" ht="13.5">
      <c r="N2243" s="522"/>
      <c r="O2243" s="522"/>
      <c r="P2243" s="522"/>
    </row>
    <row r="2244" spans="14:16" ht="13.5">
      <c r="N2244" s="522"/>
      <c r="O2244" s="522"/>
      <c r="P2244" s="522"/>
    </row>
    <row r="2245" spans="14:16" ht="13.5">
      <c r="N2245" s="522"/>
      <c r="O2245" s="522"/>
      <c r="P2245" s="522"/>
    </row>
    <row r="2246" spans="14:16" ht="13.5">
      <c r="N2246" s="522"/>
      <c r="O2246" s="522"/>
      <c r="P2246" s="522"/>
    </row>
    <row r="2247" spans="14:16" ht="13.5">
      <c r="N2247" s="522"/>
      <c r="O2247" s="522"/>
      <c r="P2247" s="522"/>
    </row>
    <row r="2248" spans="14:16" ht="13.5">
      <c r="N2248" s="522"/>
      <c r="O2248" s="522"/>
      <c r="P2248" s="522"/>
    </row>
    <row r="2249" spans="14:16" ht="13.5">
      <c r="N2249" s="522"/>
      <c r="O2249" s="522"/>
      <c r="P2249" s="522"/>
    </row>
    <row r="2250" spans="14:16" ht="13.5">
      <c r="N2250" s="522"/>
      <c r="O2250" s="522"/>
      <c r="P2250" s="522"/>
    </row>
    <row r="2251" spans="14:16" ht="13.5">
      <c r="N2251" s="522"/>
      <c r="O2251" s="522"/>
      <c r="P2251" s="522"/>
    </row>
    <row r="2252" spans="14:16" ht="13.5">
      <c r="N2252" s="522"/>
      <c r="O2252" s="522"/>
      <c r="P2252" s="522"/>
    </row>
    <row r="2253" spans="14:16" ht="13.5">
      <c r="N2253" s="522"/>
      <c r="O2253" s="522"/>
      <c r="P2253" s="522"/>
    </row>
    <row r="2254" spans="14:16" ht="13.5">
      <c r="N2254" s="522"/>
      <c r="O2254" s="522"/>
      <c r="P2254" s="522"/>
    </row>
    <row r="2255" spans="14:16" ht="13.5">
      <c r="N2255" s="522"/>
      <c r="O2255" s="522"/>
      <c r="P2255" s="522"/>
    </row>
    <row r="2256" spans="14:16" ht="13.5">
      <c r="N2256" s="522"/>
      <c r="O2256" s="522"/>
      <c r="P2256" s="522"/>
    </row>
    <row r="2257" spans="14:16" ht="13.5">
      <c r="N2257" s="522"/>
      <c r="O2257" s="522"/>
      <c r="P2257" s="522"/>
    </row>
    <row r="2258" spans="14:16" ht="13.5">
      <c r="N2258" s="522"/>
      <c r="O2258" s="522"/>
      <c r="P2258" s="522"/>
    </row>
    <row r="2259" spans="14:16" ht="13.5">
      <c r="N2259" s="522"/>
      <c r="O2259" s="522"/>
      <c r="P2259" s="522"/>
    </row>
    <row r="2260" spans="14:16" ht="13.5">
      <c r="N2260" s="522"/>
      <c r="O2260" s="522"/>
      <c r="P2260" s="522"/>
    </row>
    <row r="2261" spans="14:16" ht="13.5">
      <c r="N2261" s="522"/>
      <c r="O2261" s="522"/>
      <c r="P2261" s="522"/>
    </row>
    <row r="2262" spans="14:16" ht="13.5">
      <c r="N2262" s="522"/>
      <c r="O2262" s="522"/>
      <c r="P2262" s="522"/>
    </row>
    <row r="2263" spans="14:16" ht="13.5">
      <c r="N2263" s="522"/>
      <c r="O2263" s="522"/>
      <c r="P2263" s="522"/>
    </row>
    <row r="2264" spans="14:16" ht="13.5">
      <c r="N2264" s="522"/>
      <c r="O2264" s="522"/>
      <c r="P2264" s="522"/>
    </row>
    <row r="2265" spans="14:16" ht="13.5">
      <c r="N2265" s="522"/>
      <c r="O2265" s="522"/>
      <c r="P2265" s="522"/>
    </row>
    <row r="2266" spans="14:16" ht="13.5">
      <c r="N2266" s="522"/>
      <c r="O2266" s="522"/>
      <c r="P2266" s="522"/>
    </row>
    <row r="2267" spans="14:16" ht="13.5">
      <c r="N2267" s="522"/>
      <c r="O2267" s="522"/>
      <c r="P2267" s="522"/>
    </row>
    <row r="2268" spans="14:16" ht="13.5">
      <c r="N2268" s="522"/>
      <c r="O2268" s="522"/>
      <c r="P2268" s="522"/>
    </row>
    <row r="2269" spans="14:16" ht="13.5">
      <c r="N2269" s="522"/>
      <c r="O2269" s="522"/>
      <c r="P2269" s="522"/>
    </row>
    <row r="2270" spans="14:16" ht="13.5">
      <c r="N2270" s="522"/>
      <c r="O2270" s="522"/>
      <c r="P2270" s="522"/>
    </row>
    <row r="2271" spans="14:16" ht="13.5">
      <c r="N2271" s="522"/>
      <c r="O2271" s="522"/>
      <c r="P2271" s="522"/>
    </row>
    <row r="2272" spans="14:16" ht="13.5">
      <c r="N2272" s="522"/>
      <c r="O2272" s="522"/>
      <c r="P2272" s="522"/>
    </row>
    <row r="2273" spans="14:16" ht="13.5">
      <c r="N2273" s="522"/>
      <c r="O2273" s="522"/>
      <c r="P2273" s="522"/>
    </row>
    <row r="2274" spans="14:16" ht="13.5">
      <c r="N2274" s="522"/>
      <c r="O2274" s="522"/>
      <c r="P2274" s="522"/>
    </row>
    <row r="2275" spans="14:16" ht="13.5">
      <c r="N2275" s="522"/>
      <c r="O2275" s="522"/>
      <c r="P2275" s="522"/>
    </row>
    <row r="2276" spans="14:16" ht="13.5">
      <c r="N2276" s="522"/>
      <c r="O2276" s="522"/>
      <c r="P2276" s="522"/>
    </row>
    <row r="2277" spans="14:16" ht="13.5">
      <c r="N2277" s="522"/>
      <c r="O2277" s="522"/>
      <c r="P2277" s="522"/>
    </row>
    <row r="2278" spans="14:16" ht="13.5">
      <c r="N2278" s="522"/>
      <c r="O2278" s="522"/>
      <c r="P2278" s="522"/>
    </row>
    <row r="2279" spans="14:16" ht="13.5">
      <c r="N2279" s="522"/>
      <c r="O2279" s="522"/>
      <c r="P2279" s="522"/>
    </row>
    <row r="2280" spans="14:16" ht="13.5">
      <c r="N2280" s="522"/>
      <c r="O2280" s="522"/>
      <c r="P2280" s="522"/>
    </row>
    <row r="2281" spans="14:16" ht="13.5">
      <c r="N2281" s="522"/>
      <c r="O2281" s="522"/>
      <c r="P2281" s="522"/>
    </row>
    <row r="2282" spans="14:16" ht="13.5">
      <c r="N2282" s="522"/>
      <c r="O2282" s="522"/>
      <c r="P2282" s="522"/>
    </row>
    <row r="2283" spans="14:16" ht="13.5">
      <c r="N2283" s="522"/>
      <c r="O2283" s="522"/>
      <c r="P2283" s="522"/>
    </row>
    <row r="2284" spans="14:16" ht="13.5">
      <c r="N2284" s="522"/>
      <c r="O2284" s="522"/>
      <c r="P2284" s="522"/>
    </row>
    <row r="2285" spans="14:16" ht="13.5">
      <c r="N2285" s="522"/>
      <c r="O2285" s="522"/>
      <c r="P2285" s="522"/>
    </row>
    <row r="2286" spans="14:16" ht="13.5">
      <c r="N2286" s="522"/>
      <c r="O2286" s="522"/>
      <c r="P2286" s="522"/>
    </row>
    <row r="2287" spans="14:16" ht="13.5">
      <c r="N2287" s="522"/>
      <c r="O2287" s="522"/>
      <c r="P2287" s="522"/>
    </row>
    <row r="2288" spans="14:16" ht="13.5">
      <c r="N2288" s="522"/>
      <c r="O2288" s="522"/>
      <c r="P2288" s="522"/>
    </row>
    <row r="2289" spans="14:16" ht="13.5">
      <c r="N2289" s="522"/>
      <c r="O2289" s="522"/>
      <c r="P2289" s="522"/>
    </row>
    <row r="2290" spans="14:16" ht="13.5">
      <c r="N2290" s="522"/>
      <c r="O2290" s="522"/>
      <c r="P2290" s="522"/>
    </row>
    <row r="2291" spans="14:16" ht="13.5">
      <c r="N2291" s="522"/>
      <c r="O2291" s="522"/>
      <c r="P2291" s="522"/>
    </row>
    <row r="2292" spans="14:16" ht="13.5">
      <c r="N2292" s="522"/>
      <c r="O2292" s="522"/>
      <c r="P2292" s="522"/>
    </row>
    <row r="2293" spans="14:16" ht="13.5">
      <c r="N2293" s="522"/>
      <c r="O2293" s="522"/>
      <c r="P2293" s="522"/>
    </row>
    <row r="2294" spans="14:16" ht="13.5">
      <c r="N2294" s="522"/>
      <c r="O2294" s="522"/>
      <c r="P2294" s="522"/>
    </row>
    <row r="2295" spans="14:16" ht="13.5">
      <c r="N2295" s="522"/>
      <c r="O2295" s="522"/>
      <c r="P2295" s="522"/>
    </row>
    <row r="2296" spans="14:16" ht="13.5">
      <c r="N2296" s="522"/>
      <c r="O2296" s="522"/>
      <c r="P2296" s="522"/>
    </row>
    <row r="2297" spans="14:16" ht="13.5">
      <c r="N2297" s="522"/>
      <c r="O2297" s="522"/>
      <c r="P2297" s="522"/>
    </row>
    <row r="2298" spans="14:16" ht="13.5">
      <c r="N2298" s="522"/>
      <c r="O2298" s="522"/>
      <c r="P2298" s="522"/>
    </row>
    <row r="2299" spans="14:16" ht="13.5">
      <c r="N2299" s="522"/>
      <c r="O2299" s="522"/>
      <c r="P2299" s="522"/>
    </row>
    <row r="2300" spans="14:16" ht="13.5">
      <c r="N2300" s="522"/>
      <c r="O2300" s="522"/>
      <c r="P2300" s="522"/>
    </row>
    <row r="2301" spans="14:16" ht="13.5">
      <c r="N2301" s="522"/>
      <c r="O2301" s="522"/>
      <c r="P2301" s="522"/>
    </row>
    <row r="2302" spans="14:16" ht="13.5">
      <c r="N2302" s="522"/>
      <c r="O2302" s="522"/>
      <c r="P2302" s="522"/>
    </row>
    <row r="2303" spans="14:16" ht="13.5">
      <c r="N2303" s="522"/>
      <c r="O2303" s="522"/>
      <c r="P2303" s="522"/>
    </row>
    <row r="2304" spans="14:16" ht="13.5">
      <c r="N2304" s="522"/>
      <c r="O2304" s="522"/>
      <c r="P2304" s="522"/>
    </row>
    <row r="2305" spans="14:16" ht="13.5">
      <c r="N2305" s="522"/>
      <c r="O2305" s="522"/>
      <c r="P2305" s="522"/>
    </row>
    <row r="2306" spans="14:16" ht="13.5">
      <c r="N2306" s="522"/>
      <c r="O2306" s="522"/>
      <c r="P2306" s="522"/>
    </row>
    <row r="2307" spans="14:16" ht="13.5">
      <c r="N2307" s="522"/>
      <c r="O2307" s="522"/>
      <c r="P2307" s="522"/>
    </row>
    <row r="2308" spans="14:16" ht="13.5">
      <c r="N2308" s="522"/>
      <c r="O2308" s="522"/>
      <c r="P2308" s="522"/>
    </row>
    <row r="2309" spans="14:16" ht="13.5">
      <c r="N2309" s="522"/>
      <c r="O2309" s="522"/>
      <c r="P2309" s="522"/>
    </row>
    <row r="2310" spans="14:16" ht="13.5">
      <c r="N2310" s="522"/>
      <c r="O2310" s="522"/>
      <c r="P2310" s="522"/>
    </row>
    <row r="2311" spans="14:16" ht="13.5">
      <c r="N2311" s="522"/>
      <c r="O2311" s="522"/>
      <c r="P2311" s="522"/>
    </row>
    <row r="2312" spans="14:16" ht="13.5">
      <c r="N2312" s="522"/>
      <c r="O2312" s="522"/>
      <c r="P2312" s="522"/>
    </row>
    <row r="2313" spans="14:16" ht="13.5">
      <c r="N2313" s="522"/>
      <c r="O2313" s="522"/>
      <c r="P2313" s="522"/>
    </row>
    <row r="2314" spans="14:16" ht="13.5">
      <c r="N2314" s="522"/>
      <c r="O2314" s="522"/>
      <c r="P2314" s="522"/>
    </row>
    <row r="2315" spans="14:16" ht="13.5">
      <c r="N2315" s="522"/>
      <c r="O2315" s="522"/>
      <c r="P2315" s="522"/>
    </row>
    <row r="2316" spans="14:16" ht="13.5">
      <c r="N2316" s="522"/>
      <c r="O2316" s="522"/>
      <c r="P2316" s="522"/>
    </row>
    <row r="2317" spans="14:16" ht="13.5">
      <c r="N2317" s="522"/>
      <c r="O2317" s="522"/>
      <c r="P2317" s="522"/>
    </row>
    <row r="2318" spans="14:16" ht="13.5">
      <c r="N2318" s="522"/>
      <c r="O2318" s="522"/>
      <c r="P2318" s="522"/>
    </row>
    <row r="2319" spans="14:16" ht="13.5">
      <c r="N2319" s="522"/>
      <c r="O2319" s="522"/>
      <c r="P2319" s="522"/>
    </row>
    <row r="2320" spans="14:16" ht="13.5">
      <c r="N2320" s="522"/>
      <c r="O2320" s="522"/>
      <c r="P2320" s="522"/>
    </row>
    <row r="2321" spans="14:16" ht="13.5">
      <c r="N2321" s="522"/>
      <c r="O2321" s="522"/>
      <c r="P2321" s="522"/>
    </row>
    <row r="2322" spans="14:16" ht="13.5">
      <c r="N2322" s="522"/>
      <c r="O2322" s="522"/>
      <c r="P2322" s="522"/>
    </row>
    <row r="2323" spans="14:16" ht="13.5">
      <c r="N2323" s="522"/>
      <c r="O2323" s="522"/>
      <c r="P2323" s="522"/>
    </row>
    <row r="2324" spans="14:16" ht="13.5">
      <c r="N2324" s="522"/>
      <c r="O2324" s="522"/>
      <c r="P2324" s="522"/>
    </row>
    <row r="2325" spans="14:16" ht="13.5">
      <c r="N2325" s="522"/>
      <c r="O2325" s="522"/>
      <c r="P2325" s="522"/>
    </row>
    <row r="2326" spans="14:16" ht="13.5">
      <c r="N2326" s="522"/>
      <c r="O2326" s="522"/>
      <c r="P2326" s="522"/>
    </row>
    <row r="2327" spans="14:16" ht="13.5">
      <c r="N2327" s="522"/>
      <c r="O2327" s="522"/>
      <c r="P2327" s="522"/>
    </row>
    <row r="2328" spans="14:16" ht="13.5">
      <c r="N2328" s="522"/>
      <c r="O2328" s="522"/>
      <c r="P2328" s="522"/>
    </row>
    <row r="2329" spans="14:16" ht="13.5">
      <c r="N2329" s="522"/>
      <c r="O2329" s="522"/>
      <c r="P2329" s="522"/>
    </row>
    <row r="2330" spans="14:16" ht="13.5">
      <c r="N2330" s="522"/>
      <c r="O2330" s="522"/>
      <c r="P2330" s="522"/>
    </row>
    <row r="2331" spans="14:16" ht="13.5">
      <c r="N2331" s="522"/>
      <c r="O2331" s="522"/>
      <c r="P2331" s="522"/>
    </row>
    <row r="2332" spans="14:16" ht="13.5">
      <c r="N2332" s="522"/>
      <c r="O2332" s="522"/>
      <c r="P2332" s="522"/>
    </row>
    <row r="2333" spans="14:16" ht="13.5">
      <c r="N2333" s="522"/>
      <c r="O2333" s="522"/>
      <c r="P2333" s="522"/>
    </row>
    <row r="2334" spans="14:16" ht="13.5">
      <c r="N2334" s="522"/>
      <c r="O2334" s="522"/>
      <c r="P2334" s="522"/>
    </row>
    <row r="2335" spans="14:16" ht="13.5">
      <c r="N2335" s="522"/>
      <c r="O2335" s="522"/>
      <c r="P2335" s="522"/>
    </row>
    <row r="2336" spans="14:16" ht="13.5">
      <c r="N2336" s="522"/>
      <c r="O2336" s="522"/>
      <c r="P2336" s="522"/>
    </row>
    <row r="2337" spans="14:16" ht="13.5">
      <c r="N2337" s="522"/>
      <c r="O2337" s="522"/>
      <c r="P2337" s="522"/>
    </row>
    <row r="2338" spans="14:16" ht="13.5">
      <c r="N2338" s="522"/>
      <c r="O2338" s="522"/>
      <c r="P2338" s="522"/>
    </row>
    <row r="2339" spans="14:16" ht="13.5">
      <c r="N2339" s="522"/>
      <c r="O2339" s="522"/>
      <c r="P2339" s="522"/>
    </row>
    <row r="2340" spans="14:16" ht="13.5">
      <c r="N2340" s="522"/>
      <c r="O2340" s="522"/>
      <c r="P2340" s="522"/>
    </row>
    <row r="2341" spans="14:16" ht="13.5">
      <c r="N2341" s="522"/>
      <c r="O2341" s="522"/>
      <c r="P2341" s="522"/>
    </row>
    <row r="2342" spans="14:16" ht="13.5">
      <c r="N2342" s="522"/>
      <c r="O2342" s="522"/>
      <c r="P2342" s="522"/>
    </row>
    <row r="2343" spans="14:16" ht="13.5">
      <c r="N2343" s="522"/>
      <c r="O2343" s="522"/>
      <c r="P2343" s="522"/>
    </row>
    <row r="2344" spans="14:16" ht="13.5">
      <c r="N2344" s="522"/>
      <c r="O2344" s="522"/>
      <c r="P2344" s="522"/>
    </row>
    <row r="2345" spans="14:16" ht="13.5">
      <c r="N2345" s="522"/>
      <c r="O2345" s="522"/>
      <c r="P2345" s="522"/>
    </row>
    <row r="2346" spans="14:16" ht="13.5">
      <c r="N2346" s="522"/>
      <c r="O2346" s="522"/>
      <c r="P2346" s="522"/>
    </row>
    <row r="2347" spans="14:16" ht="13.5">
      <c r="N2347" s="522"/>
      <c r="O2347" s="522"/>
      <c r="P2347" s="522"/>
    </row>
    <row r="2348" spans="14:16" ht="13.5">
      <c r="N2348" s="522"/>
      <c r="O2348" s="522"/>
      <c r="P2348" s="522"/>
    </row>
    <row r="2349" spans="14:16" ht="13.5">
      <c r="N2349" s="522"/>
      <c r="O2349" s="522"/>
      <c r="P2349" s="522"/>
    </row>
    <row r="2350" spans="14:16" ht="13.5">
      <c r="N2350" s="522"/>
      <c r="O2350" s="522"/>
      <c r="P2350" s="522"/>
    </row>
    <row r="2351" spans="14:16" ht="13.5">
      <c r="N2351" s="522"/>
      <c r="O2351" s="522"/>
      <c r="P2351" s="522"/>
    </row>
    <row r="2352" spans="14:16" ht="13.5">
      <c r="N2352" s="522"/>
      <c r="O2352" s="522"/>
      <c r="P2352" s="522"/>
    </row>
    <row r="2353" spans="14:16" ht="13.5">
      <c r="N2353" s="522"/>
      <c r="O2353" s="522"/>
      <c r="P2353" s="522"/>
    </row>
    <row r="2354" spans="14:16" ht="13.5">
      <c r="N2354" s="522"/>
      <c r="O2354" s="522"/>
      <c r="P2354" s="522"/>
    </row>
    <row r="2355" spans="14:16" ht="13.5">
      <c r="N2355" s="522"/>
      <c r="O2355" s="522"/>
      <c r="P2355" s="522"/>
    </row>
    <row r="2356" spans="14:16" ht="13.5">
      <c r="N2356" s="522"/>
      <c r="O2356" s="522"/>
      <c r="P2356" s="522"/>
    </row>
    <row r="2357" spans="14:16" ht="13.5">
      <c r="N2357" s="522"/>
      <c r="O2357" s="522"/>
      <c r="P2357" s="522"/>
    </row>
    <row r="2358" spans="14:16" ht="13.5">
      <c r="N2358" s="522"/>
      <c r="O2358" s="522"/>
      <c r="P2358" s="522"/>
    </row>
    <row r="2359" spans="14:16" ht="13.5">
      <c r="N2359" s="522"/>
      <c r="O2359" s="522"/>
      <c r="P2359" s="522"/>
    </row>
    <row r="2360" spans="14:16" ht="13.5">
      <c r="N2360" s="522"/>
      <c r="O2360" s="522"/>
      <c r="P2360" s="522"/>
    </row>
    <row r="2361" spans="14:16" ht="13.5">
      <c r="N2361" s="522"/>
      <c r="O2361" s="522"/>
      <c r="P2361" s="522"/>
    </row>
    <row r="2362" spans="14:16" ht="13.5">
      <c r="N2362" s="522"/>
      <c r="O2362" s="522"/>
      <c r="P2362" s="522"/>
    </row>
    <row r="2363" spans="14:16" ht="13.5">
      <c r="N2363" s="522"/>
      <c r="O2363" s="522"/>
      <c r="P2363" s="522"/>
    </row>
    <row r="2364" spans="14:16" ht="13.5">
      <c r="N2364" s="522"/>
      <c r="O2364" s="522"/>
      <c r="P2364" s="522"/>
    </row>
    <row r="2365" spans="14:16" ht="13.5">
      <c r="N2365" s="522"/>
      <c r="O2365" s="522"/>
      <c r="P2365" s="522"/>
    </row>
    <row r="2366" spans="14:16" ht="13.5">
      <c r="N2366" s="522"/>
      <c r="O2366" s="522"/>
      <c r="P2366" s="522"/>
    </row>
    <row r="2367" spans="14:16" ht="13.5">
      <c r="N2367" s="522"/>
      <c r="O2367" s="522"/>
      <c r="P2367" s="522"/>
    </row>
    <row r="2368" spans="14:16" ht="13.5">
      <c r="N2368" s="522"/>
      <c r="O2368" s="522"/>
      <c r="P2368" s="522"/>
    </row>
    <row r="2369" spans="14:16" ht="13.5">
      <c r="N2369" s="522"/>
      <c r="O2369" s="522"/>
      <c r="P2369" s="522"/>
    </row>
    <row r="2370" spans="14:16" ht="13.5">
      <c r="N2370" s="522"/>
      <c r="O2370" s="522"/>
      <c r="P2370" s="522"/>
    </row>
    <row r="2371" spans="14:16" ht="13.5">
      <c r="N2371" s="522"/>
      <c r="O2371" s="522"/>
      <c r="P2371" s="522"/>
    </row>
    <row r="2372" spans="14:16" ht="13.5">
      <c r="N2372" s="522"/>
      <c r="O2372" s="522"/>
      <c r="P2372" s="522"/>
    </row>
    <row r="2373" spans="14:16" ht="13.5">
      <c r="N2373" s="522"/>
      <c r="O2373" s="522"/>
      <c r="P2373" s="522"/>
    </row>
    <row r="2374" spans="14:16" ht="13.5">
      <c r="N2374" s="522"/>
      <c r="O2374" s="522"/>
      <c r="P2374" s="522"/>
    </row>
    <row r="2375" spans="14:16" ht="13.5">
      <c r="N2375" s="522"/>
      <c r="O2375" s="522"/>
      <c r="P2375" s="522"/>
    </row>
    <row r="2376" spans="14:16" ht="13.5">
      <c r="N2376" s="522"/>
      <c r="O2376" s="522"/>
      <c r="P2376" s="522"/>
    </row>
    <row r="2377" spans="14:16" ht="13.5">
      <c r="N2377" s="522"/>
      <c r="O2377" s="522"/>
      <c r="P2377" s="522"/>
    </row>
    <row r="2378" spans="14:16" ht="13.5">
      <c r="N2378" s="522"/>
      <c r="O2378" s="522"/>
      <c r="P2378" s="522"/>
    </row>
    <row r="2379" spans="14:16" ht="13.5">
      <c r="N2379" s="522"/>
      <c r="O2379" s="522"/>
      <c r="P2379" s="522"/>
    </row>
    <row r="2380" spans="14:16" ht="13.5">
      <c r="N2380" s="522"/>
      <c r="O2380" s="522"/>
      <c r="P2380" s="522"/>
    </row>
    <row r="2381" spans="14:16" ht="13.5">
      <c r="N2381" s="522"/>
      <c r="O2381" s="522"/>
      <c r="P2381" s="522"/>
    </row>
    <row r="2382" spans="14:16" ht="13.5">
      <c r="N2382" s="522"/>
      <c r="O2382" s="522"/>
      <c r="P2382" s="522"/>
    </row>
    <row r="2383" spans="14:16" ht="13.5">
      <c r="N2383" s="522"/>
      <c r="O2383" s="522"/>
      <c r="P2383" s="522"/>
    </row>
    <row r="2384" spans="14:16" ht="13.5">
      <c r="N2384" s="522"/>
      <c r="O2384" s="522"/>
      <c r="P2384" s="522"/>
    </row>
    <row r="2385" spans="14:16" ht="13.5">
      <c r="N2385" s="522"/>
      <c r="O2385" s="522"/>
      <c r="P2385" s="522"/>
    </row>
    <row r="2386" spans="14:16" ht="13.5">
      <c r="N2386" s="522"/>
      <c r="O2386" s="522"/>
      <c r="P2386" s="522"/>
    </row>
    <row r="2387" spans="14:16" ht="13.5">
      <c r="N2387" s="522"/>
      <c r="O2387" s="522"/>
      <c r="P2387" s="522"/>
    </row>
    <row r="2388" spans="14:16" ht="13.5">
      <c r="N2388" s="522"/>
      <c r="O2388" s="522"/>
      <c r="P2388" s="522"/>
    </row>
    <row r="2389" spans="14:16" ht="13.5">
      <c r="N2389" s="522"/>
      <c r="O2389" s="522"/>
      <c r="P2389" s="522"/>
    </row>
    <row r="2390" spans="14:16" ht="13.5">
      <c r="N2390" s="522"/>
      <c r="O2390" s="522"/>
      <c r="P2390" s="522"/>
    </row>
    <row r="2391" spans="14:16" ht="13.5">
      <c r="N2391" s="522"/>
      <c r="O2391" s="522"/>
      <c r="P2391" s="522"/>
    </row>
    <row r="2392" spans="14:16" ht="13.5">
      <c r="N2392" s="522"/>
      <c r="O2392" s="522"/>
      <c r="P2392" s="522"/>
    </row>
    <row r="2393" spans="14:16" ht="13.5">
      <c r="N2393" s="522"/>
      <c r="O2393" s="522"/>
      <c r="P2393" s="522"/>
    </row>
    <row r="2394" spans="14:16" ht="13.5">
      <c r="N2394" s="522"/>
      <c r="O2394" s="522"/>
      <c r="P2394" s="522"/>
    </row>
    <row r="2395" spans="14:16" ht="13.5">
      <c r="N2395" s="522"/>
      <c r="O2395" s="522"/>
      <c r="P2395" s="522"/>
    </row>
    <row r="2396" spans="14:16" ht="13.5">
      <c r="N2396" s="522"/>
      <c r="O2396" s="522"/>
      <c r="P2396" s="522"/>
    </row>
    <row r="2397" spans="14:16" ht="13.5">
      <c r="N2397" s="522"/>
      <c r="O2397" s="522"/>
      <c r="P2397" s="522"/>
    </row>
    <row r="2398" spans="14:16" ht="13.5">
      <c r="N2398" s="522"/>
      <c r="O2398" s="522"/>
      <c r="P2398" s="522"/>
    </row>
    <row r="2399" spans="14:16" ht="13.5">
      <c r="N2399" s="522"/>
      <c r="O2399" s="522"/>
      <c r="P2399" s="522"/>
    </row>
    <row r="2400" spans="14:16" ht="13.5">
      <c r="N2400" s="522"/>
      <c r="O2400" s="522"/>
      <c r="P2400" s="522"/>
    </row>
    <row r="2401" spans="14:16" ht="13.5">
      <c r="N2401" s="522"/>
      <c r="O2401" s="522"/>
      <c r="P2401" s="522"/>
    </row>
    <row r="2402" spans="14:16" ht="13.5">
      <c r="N2402" s="522"/>
      <c r="O2402" s="522"/>
      <c r="P2402" s="522"/>
    </row>
    <row r="2403" spans="14:16" ht="13.5">
      <c r="N2403" s="522"/>
      <c r="O2403" s="522"/>
      <c r="P2403" s="522"/>
    </row>
    <row r="2404" spans="14:16" ht="13.5">
      <c r="N2404" s="522"/>
      <c r="O2404" s="522"/>
      <c r="P2404" s="522"/>
    </row>
    <row r="2405" spans="14:16" ht="13.5">
      <c r="N2405" s="522"/>
      <c r="O2405" s="522"/>
      <c r="P2405" s="522"/>
    </row>
    <row r="2406" spans="14:16" ht="13.5">
      <c r="N2406" s="522"/>
      <c r="O2406" s="522"/>
      <c r="P2406" s="522"/>
    </row>
    <row r="2407" spans="14:16" ht="13.5">
      <c r="N2407" s="522"/>
      <c r="O2407" s="522"/>
      <c r="P2407" s="522"/>
    </row>
    <row r="2408" spans="14:16" ht="13.5">
      <c r="N2408" s="522"/>
      <c r="O2408" s="522"/>
      <c r="P2408" s="522"/>
    </row>
    <row r="2409" spans="14:16" ht="13.5">
      <c r="N2409" s="522"/>
      <c r="O2409" s="522"/>
      <c r="P2409" s="522"/>
    </row>
    <row r="2410" spans="14:16" ht="13.5">
      <c r="N2410" s="522"/>
      <c r="O2410" s="522"/>
      <c r="P2410" s="522"/>
    </row>
    <row r="2411" spans="14:16" ht="13.5">
      <c r="N2411" s="522"/>
      <c r="O2411" s="522"/>
      <c r="P2411" s="522"/>
    </row>
    <row r="2412" spans="14:16" ht="13.5">
      <c r="N2412" s="522"/>
      <c r="O2412" s="522"/>
      <c r="P2412" s="522"/>
    </row>
    <row r="2413" spans="14:16" ht="13.5">
      <c r="N2413" s="522"/>
      <c r="O2413" s="522"/>
      <c r="P2413" s="522"/>
    </row>
    <row r="2414" spans="14:16" ht="13.5">
      <c r="N2414" s="522"/>
      <c r="O2414" s="522"/>
      <c r="P2414" s="522"/>
    </row>
    <row r="2415" spans="14:16" ht="13.5">
      <c r="N2415" s="522"/>
      <c r="O2415" s="522"/>
      <c r="P2415" s="522"/>
    </row>
    <row r="2416" spans="14:16" ht="13.5">
      <c r="N2416" s="522"/>
      <c r="O2416" s="522"/>
      <c r="P2416" s="522"/>
    </row>
    <row r="2417" spans="14:16" ht="13.5">
      <c r="N2417" s="522"/>
      <c r="O2417" s="522"/>
      <c r="P2417" s="522"/>
    </row>
    <row r="2418" spans="14:16" ht="13.5">
      <c r="N2418" s="522"/>
      <c r="O2418" s="522"/>
      <c r="P2418" s="522"/>
    </row>
    <row r="2419" spans="14:16" ht="13.5">
      <c r="N2419" s="522"/>
      <c r="O2419" s="522"/>
      <c r="P2419" s="522"/>
    </row>
    <row r="2420" spans="14:16" ht="13.5">
      <c r="N2420" s="522"/>
      <c r="O2420" s="522"/>
      <c r="P2420" s="522"/>
    </row>
    <row r="2421" spans="14:16" ht="13.5">
      <c r="N2421" s="522"/>
      <c r="O2421" s="522"/>
      <c r="P2421" s="522"/>
    </row>
    <row r="2422" spans="14:16" ht="13.5">
      <c r="N2422" s="522"/>
      <c r="O2422" s="522"/>
      <c r="P2422" s="522"/>
    </row>
    <row r="2423" spans="14:16" ht="13.5">
      <c r="N2423" s="522"/>
      <c r="O2423" s="522"/>
      <c r="P2423" s="522"/>
    </row>
    <row r="2424" spans="14:16" ht="13.5">
      <c r="N2424" s="522"/>
      <c r="O2424" s="522"/>
      <c r="P2424" s="522"/>
    </row>
    <row r="2425" spans="14:16" ht="13.5">
      <c r="N2425" s="522"/>
      <c r="O2425" s="522"/>
      <c r="P2425" s="522"/>
    </row>
    <row r="2426" spans="14:16" ht="13.5">
      <c r="N2426" s="522"/>
      <c r="O2426" s="522"/>
      <c r="P2426" s="522"/>
    </row>
    <row r="2427" spans="14:16" ht="13.5">
      <c r="N2427" s="522"/>
      <c r="O2427" s="522"/>
      <c r="P2427" s="522"/>
    </row>
    <row r="2428" spans="14:16" ht="13.5">
      <c r="N2428" s="522"/>
      <c r="O2428" s="522"/>
      <c r="P2428" s="522"/>
    </row>
    <row r="2429" spans="14:16" ht="13.5">
      <c r="N2429" s="522"/>
      <c r="O2429" s="522"/>
      <c r="P2429" s="522"/>
    </row>
    <row r="2430" spans="14:16" ht="13.5">
      <c r="N2430" s="522"/>
      <c r="O2430" s="522"/>
      <c r="P2430" s="522"/>
    </row>
    <row r="2431" spans="14:16" ht="13.5">
      <c r="N2431" s="522"/>
      <c r="O2431" s="522"/>
      <c r="P2431" s="522"/>
    </row>
    <row r="2432" spans="14:16" ht="13.5">
      <c r="N2432" s="522"/>
      <c r="O2432" s="522"/>
      <c r="P2432" s="522"/>
    </row>
    <row r="2433" spans="14:16" ht="13.5">
      <c r="N2433" s="522"/>
      <c r="O2433" s="522"/>
      <c r="P2433" s="522"/>
    </row>
    <row r="2434" spans="14:16" ht="13.5">
      <c r="N2434" s="522"/>
      <c r="O2434" s="522"/>
      <c r="P2434" s="522"/>
    </row>
    <row r="2435" spans="14:16" ht="13.5">
      <c r="N2435" s="522"/>
      <c r="O2435" s="522"/>
      <c r="P2435" s="522"/>
    </row>
    <row r="2436" spans="14:16" ht="13.5">
      <c r="N2436" s="522"/>
      <c r="O2436" s="522"/>
      <c r="P2436" s="522"/>
    </row>
    <row r="2437" spans="14:16" ht="13.5">
      <c r="N2437" s="522"/>
      <c r="O2437" s="522"/>
      <c r="P2437" s="522"/>
    </row>
    <row r="2438" spans="14:16" ht="13.5">
      <c r="N2438" s="522"/>
      <c r="O2438" s="522"/>
      <c r="P2438" s="522"/>
    </row>
    <row r="2439" spans="14:16" ht="13.5">
      <c r="N2439" s="522"/>
      <c r="O2439" s="522"/>
      <c r="P2439" s="522"/>
    </row>
    <row r="2440" spans="14:16" ht="13.5">
      <c r="N2440" s="522"/>
      <c r="O2440" s="522"/>
      <c r="P2440" s="522"/>
    </row>
    <row r="2441" spans="14:16" ht="13.5">
      <c r="N2441" s="522"/>
      <c r="O2441" s="522"/>
      <c r="P2441" s="522"/>
    </row>
    <row r="2442" spans="14:16" ht="13.5">
      <c r="N2442" s="522"/>
      <c r="O2442" s="522"/>
      <c r="P2442" s="522"/>
    </row>
    <row r="2443" spans="14:16" ht="13.5">
      <c r="N2443" s="522"/>
      <c r="O2443" s="522"/>
      <c r="P2443" s="522"/>
    </row>
    <row r="2444" spans="14:16" ht="13.5">
      <c r="N2444" s="522"/>
      <c r="O2444" s="522"/>
      <c r="P2444" s="522"/>
    </row>
    <row r="2445" spans="14:16" ht="13.5">
      <c r="N2445" s="522"/>
      <c r="O2445" s="522"/>
      <c r="P2445" s="522"/>
    </row>
    <row r="2446" spans="14:16" ht="13.5">
      <c r="N2446" s="522"/>
      <c r="O2446" s="522"/>
      <c r="P2446" s="522"/>
    </row>
    <row r="2447" spans="14:16" ht="13.5">
      <c r="N2447" s="522"/>
      <c r="O2447" s="522"/>
      <c r="P2447" s="522"/>
    </row>
    <row r="2448" spans="14:16" ht="13.5">
      <c r="N2448" s="522"/>
      <c r="O2448" s="522"/>
      <c r="P2448" s="522"/>
    </row>
    <row r="2449" spans="14:16" ht="13.5">
      <c r="N2449" s="522"/>
      <c r="O2449" s="522"/>
      <c r="P2449" s="522"/>
    </row>
    <row r="2450" spans="14:16" ht="13.5">
      <c r="N2450" s="522"/>
      <c r="O2450" s="522"/>
      <c r="P2450" s="522"/>
    </row>
    <row r="2451" spans="14:16" ht="13.5">
      <c r="N2451" s="522"/>
      <c r="O2451" s="522"/>
      <c r="P2451" s="522"/>
    </row>
    <row r="2452" spans="14:16" ht="13.5">
      <c r="N2452" s="522"/>
      <c r="O2452" s="522"/>
      <c r="P2452" s="522"/>
    </row>
    <row r="2453" spans="14:16" ht="13.5">
      <c r="N2453" s="522"/>
      <c r="O2453" s="522"/>
      <c r="P2453" s="522"/>
    </row>
    <row r="2454" spans="14:16" ht="13.5">
      <c r="N2454" s="522"/>
      <c r="O2454" s="522"/>
      <c r="P2454" s="522"/>
    </row>
    <row r="2455" spans="14:16" ht="13.5">
      <c r="N2455" s="522"/>
      <c r="O2455" s="522"/>
      <c r="P2455" s="522"/>
    </row>
    <row r="2456" spans="14:16" ht="13.5">
      <c r="N2456" s="522"/>
      <c r="O2456" s="522"/>
      <c r="P2456" s="522"/>
    </row>
    <row r="2457" spans="14:16" ht="13.5">
      <c r="N2457" s="522"/>
      <c r="O2457" s="522"/>
      <c r="P2457" s="522"/>
    </row>
    <row r="2458" spans="14:16" ht="13.5">
      <c r="N2458" s="522"/>
      <c r="O2458" s="522"/>
      <c r="P2458" s="522"/>
    </row>
    <row r="2459" spans="14:16" ht="13.5">
      <c r="N2459" s="522"/>
      <c r="O2459" s="522"/>
      <c r="P2459" s="522"/>
    </row>
    <row r="2460" spans="14:16" ht="13.5">
      <c r="N2460" s="522"/>
      <c r="O2460" s="522"/>
      <c r="P2460" s="522"/>
    </row>
    <row r="2461" spans="14:16" ht="13.5">
      <c r="N2461" s="522"/>
      <c r="O2461" s="522"/>
      <c r="P2461" s="522"/>
    </row>
    <row r="2462" spans="14:16" ht="13.5">
      <c r="N2462" s="522"/>
      <c r="O2462" s="522"/>
      <c r="P2462" s="522"/>
    </row>
    <row r="2463" spans="14:16" ht="13.5">
      <c r="N2463" s="522"/>
      <c r="O2463" s="522"/>
      <c r="P2463" s="522"/>
    </row>
    <row r="2464" spans="14:16" ht="13.5">
      <c r="N2464" s="522"/>
      <c r="O2464" s="522"/>
      <c r="P2464" s="522"/>
    </row>
    <row r="2465" spans="14:16" ht="13.5">
      <c r="N2465" s="522"/>
      <c r="O2465" s="522"/>
      <c r="P2465" s="522"/>
    </row>
    <row r="2466" spans="14:16" ht="13.5">
      <c r="N2466" s="522"/>
      <c r="O2466" s="522"/>
      <c r="P2466" s="522"/>
    </row>
    <row r="2467" spans="14:16" ht="13.5">
      <c r="N2467" s="522"/>
      <c r="O2467" s="522"/>
      <c r="P2467" s="522"/>
    </row>
    <row r="2468" spans="14:16" ht="13.5">
      <c r="N2468" s="522"/>
      <c r="O2468" s="522"/>
      <c r="P2468" s="522"/>
    </row>
    <row r="2469" spans="14:16" ht="13.5">
      <c r="N2469" s="522"/>
      <c r="O2469" s="522"/>
      <c r="P2469" s="522"/>
    </row>
    <row r="2470" spans="14:16" ht="13.5">
      <c r="N2470" s="522"/>
      <c r="O2470" s="522"/>
      <c r="P2470" s="522"/>
    </row>
    <row r="2471" spans="14:16" ht="13.5">
      <c r="N2471" s="522"/>
      <c r="O2471" s="522"/>
      <c r="P2471" s="522"/>
    </row>
    <row r="2472" spans="14:16" ht="13.5">
      <c r="N2472" s="522"/>
      <c r="O2472" s="522"/>
      <c r="P2472" s="522"/>
    </row>
    <row r="2473" spans="14:16" ht="13.5">
      <c r="N2473" s="522"/>
      <c r="O2473" s="522"/>
      <c r="P2473" s="522"/>
    </row>
    <row r="2474" spans="14:16" ht="13.5">
      <c r="N2474" s="522"/>
      <c r="O2474" s="522"/>
      <c r="P2474" s="522"/>
    </row>
    <row r="2475" spans="14:16" ht="13.5">
      <c r="N2475" s="522"/>
      <c r="O2475" s="522"/>
      <c r="P2475" s="522"/>
    </row>
    <row r="2476" spans="14:16" ht="13.5">
      <c r="N2476" s="522"/>
      <c r="O2476" s="522"/>
      <c r="P2476" s="522"/>
    </row>
    <row r="2477" spans="14:16" ht="13.5">
      <c r="N2477" s="522"/>
      <c r="O2477" s="522"/>
      <c r="P2477" s="522"/>
    </row>
    <row r="2478" spans="14:16" ht="13.5">
      <c r="N2478" s="522"/>
      <c r="O2478" s="522"/>
      <c r="P2478" s="522"/>
    </row>
    <row r="2479" spans="14:16" ht="13.5">
      <c r="N2479" s="522"/>
      <c r="O2479" s="522"/>
      <c r="P2479" s="522"/>
    </row>
    <row r="2480" spans="14:16" ht="13.5">
      <c r="N2480" s="522"/>
      <c r="O2480" s="522"/>
      <c r="P2480" s="522"/>
    </row>
    <row r="2481" spans="14:16" ht="13.5">
      <c r="N2481" s="522"/>
      <c r="O2481" s="522"/>
      <c r="P2481" s="522"/>
    </row>
    <row r="2482" spans="14:16" ht="13.5">
      <c r="N2482" s="522"/>
      <c r="O2482" s="522"/>
      <c r="P2482" s="522"/>
    </row>
    <row r="2483" spans="14:16" ht="13.5">
      <c r="N2483" s="522"/>
      <c r="O2483" s="522"/>
      <c r="P2483" s="522"/>
    </row>
    <row r="2484" spans="14:16" ht="13.5">
      <c r="N2484" s="522"/>
      <c r="O2484" s="522"/>
      <c r="P2484" s="522"/>
    </row>
    <row r="2485" spans="14:16" ht="13.5">
      <c r="N2485" s="522"/>
      <c r="O2485" s="522"/>
      <c r="P2485" s="522"/>
    </row>
    <row r="2486" spans="14:16" ht="13.5">
      <c r="N2486" s="522"/>
      <c r="O2486" s="522"/>
      <c r="P2486" s="522"/>
    </row>
    <row r="2487" spans="14:16" ht="13.5">
      <c r="N2487" s="522"/>
      <c r="O2487" s="522"/>
      <c r="P2487" s="522"/>
    </row>
    <row r="2488" spans="14:16" ht="13.5">
      <c r="N2488" s="522"/>
      <c r="O2488" s="522"/>
      <c r="P2488" s="522"/>
    </row>
    <row r="2489" spans="14:16" ht="13.5">
      <c r="N2489" s="522"/>
      <c r="O2489" s="522"/>
      <c r="P2489" s="522"/>
    </row>
    <row r="2490" spans="14:16" ht="13.5">
      <c r="N2490" s="522"/>
      <c r="O2490" s="522"/>
      <c r="P2490" s="522"/>
    </row>
    <row r="2491" spans="14:16" ht="13.5">
      <c r="N2491" s="522"/>
      <c r="O2491" s="522"/>
      <c r="P2491" s="522"/>
    </row>
    <row r="2492" spans="14:16" ht="13.5">
      <c r="N2492" s="522"/>
      <c r="O2492" s="522"/>
      <c r="P2492" s="522"/>
    </row>
    <row r="2493" spans="14:16" ht="13.5">
      <c r="N2493" s="522"/>
      <c r="O2493" s="522"/>
      <c r="P2493" s="522"/>
    </row>
    <row r="2494" spans="14:16" ht="13.5">
      <c r="N2494" s="522"/>
      <c r="O2494" s="522"/>
      <c r="P2494" s="522"/>
    </row>
    <row r="2495" spans="14:16" ht="13.5">
      <c r="N2495" s="522"/>
      <c r="O2495" s="522"/>
      <c r="P2495" s="522"/>
    </row>
    <row r="2496" spans="14:16" ht="13.5">
      <c r="N2496" s="522"/>
      <c r="O2496" s="522"/>
      <c r="P2496" s="522"/>
    </row>
    <row r="2497" spans="14:16" ht="13.5">
      <c r="N2497" s="522"/>
      <c r="O2497" s="522"/>
      <c r="P2497" s="522"/>
    </row>
    <row r="2498" spans="14:16" ht="13.5">
      <c r="N2498" s="522"/>
      <c r="O2498" s="522"/>
      <c r="P2498" s="522"/>
    </row>
    <row r="2499" spans="14:16" ht="13.5">
      <c r="N2499" s="522"/>
      <c r="O2499" s="522"/>
      <c r="P2499" s="522"/>
    </row>
    <row r="2500" spans="14:16" ht="13.5">
      <c r="N2500" s="522"/>
      <c r="O2500" s="522"/>
      <c r="P2500" s="522"/>
    </row>
    <row r="2501" spans="14:16" ht="13.5">
      <c r="N2501" s="522"/>
      <c r="O2501" s="522"/>
      <c r="P2501" s="522"/>
    </row>
    <row r="2502" spans="14:16" ht="13.5">
      <c r="N2502" s="522"/>
      <c r="O2502" s="522"/>
      <c r="P2502" s="522"/>
    </row>
    <row r="2503" spans="14:16" ht="13.5">
      <c r="N2503" s="522"/>
      <c r="O2503" s="522"/>
      <c r="P2503" s="522"/>
    </row>
    <row r="2504" spans="14:16" ht="13.5">
      <c r="N2504" s="522"/>
      <c r="O2504" s="522"/>
      <c r="P2504" s="522"/>
    </row>
    <row r="2505" spans="14:16" ht="13.5">
      <c r="N2505" s="522"/>
      <c r="O2505" s="522"/>
      <c r="P2505" s="522"/>
    </row>
    <row r="2506" spans="14:16" ht="13.5">
      <c r="N2506" s="522"/>
      <c r="O2506" s="522"/>
      <c r="P2506" s="522"/>
    </row>
    <row r="2507" spans="14:16" ht="13.5">
      <c r="N2507" s="522"/>
      <c r="O2507" s="522"/>
      <c r="P2507" s="522"/>
    </row>
    <row r="2508" spans="14:16" ht="13.5">
      <c r="N2508" s="522"/>
      <c r="O2508" s="522"/>
      <c r="P2508" s="522"/>
    </row>
    <row r="2509" spans="14:16" ht="13.5">
      <c r="N2509" s="522"/>
      <c r="O2509" s="522"/>
      <c r="P2509" s="522"/>
    </row>
    <row r="2510" spans="14:16" ht="13.5">
      <c r="N2510" s="522"/>
      <c r="O2510" s="522"/>
      <c r="P2510" s="522"/>
    </row>
    <row r="2511" spans="14:16" ht="13.5">
      <c r="N2511" s="522"/>
      <c r="O2511" s="522"/>
      <c r="P2511" s="522"/>
    </row>
    <row r="2512" spans="14:16" ht="13.5">
      <c r="N2512" s="522"/>
      <c r="O2512" s="522"/>
      <c r="P2512" s="522"/>
    </row>
    <row r="2513" spans="14:16" ht="13.5">
      <c r="N2513" s="522"/>
      <c r="O2513" s="522"/>
      <c r="P2513" s="522"/>
    </row>
    <row r="2514" spans="14:16" ht="13.5">
      <c r="N2514" s="522"/>
      <c r="O2514" s="522"/>
      <c r="P2514" s="522"/>
    </row>
    <row r="2515" spans="14:16" ht="13.5">
      <c r="N2515" s="522"/>
      <c r="O2515" s="522"/>
      <c r="P2515" s="522"/>
    </row>
    <row r="2516" spans="14:16" ht="13.5">
      <c r="N2516" s="522"/>
      <c r="O2516" s="522"/>
      <c r="P2516" s="522"/>
    </row>
    <row r="2517" spans="14:16" ht="13.5">
      <c r="N2517" s="522"/>
      <c r="O2517" s="522"/>
      <c r="P2517" s="522"/>
    </row>
    <row r="2518" spans="14:16" ht="13.5">
      <c r="N2518" s="522"/>
      <c r="O2518" s="522"/>
      <c r="P2518" s="522"/>
    </row>
    <row r="2519" spans="14:16" ht="13.5">
      <c r="N2519" s="522"/>
      <c r="O2519" s="522"/>
      <c r="P2519" s="522"/>
    </row>
    <row r="2520" spans="14:16" ht="13.5">
      <c r="N2520" s="522"/>
      <c r="O2520" s="522"/>
      <c r="P2520" s="522"/>
    </row>
    <row r="2521" spans="14:16" ht="13.5">
      <c r="N2521" s="522"/>
      <c r="O2521" s="522"/>
      <c r="P2521" s="522"/>
    </row>
    <row r="2522" spans="14:16" ht="13.5">
      <c r="N2522" s="522"/>
      <c r="O2522" s="522"/>
      <c r="P2522" s="522"/>
    </row>
    <row r="2523" spans="14:16" ht="13.5">
      <c r="N2523" s="522"/>
      <c r="O2523" s="522"/>
      <c r="P2523" s="522"/>
    </row>
    <row r="2524" spans="14:16" ht="13.5">
      <c r="N2524" s="522"/>
      <c r="O2524" s="522"/>
      <c r="P2524" s="522"/>
    </row>
    <row r="2525" spans="14:16" ht="13.5">
      <c r="N2525" s="522"/>
      <c r="O2525" s="522"/>
      <c r="P2525" s="522"/>
    </row>
    <row r="2526" spans="14:16" ht="13.5">
      <c r="N2526" s="522"/>
      <c r="O2526" s="522"/>
      <c r="P2526" s="522"/>
    </row>
    <row r="2527" spans="14:16" ht="13.5">
      <c r="N2527" s="522"/>
      <c r="O2527" s="522"/>
      <c r="P2527" s="522"/>
    </row>
    <row r="2528" spans="14:16" ht="13.5">
      <c r="N2528" s="522"/>
      <c r="O2528" s="522"/>
      <c r="P2528" s="522"/>
    </row>
    <row r="2529" spans="14:16" ht="13.5">
      <c r="N2529" s="522"/>
      <c r="O2529" s="522"/>
      <c r="P2529" s="522"/>
    </row>
    <row r="2530" spans="14:16" ht="13.5">
      <c r="N2530" s="522"/>
      <c r="O2530" s="522"/>
      <c r="P2530" s="522"/>
    </row>
    <row r="2531" spans="14:16" ht="13.5">
      <c r="N2531" s="522"/>
      <c r="O2531" s="522"/>
      <c r="P2531" s="522"/>
    </row>
    <row r="2532" spans="14:16" ht="13.5">
      <c r="N2532" s="522"/>
      <c r="O2532" s="522"/>
      <c r="P2532" s="522"/>
    </row>
    <row r="2533" spans="14:16" ht="13.5">
      <c r="N2533" s="522"/>
      <c r="O2533" s="522"/>
      <c r="P2533" s="522"/>
    </row>
    <row r="2534" spans="14:16" ht="13.5">
      <c r="N2534" s="522"/>
      <c r="O2534" s="522"/>
      <c r="P2534" s="522"/>
    </row>
    <row r="2535" spans="14:16" ht="13.5">
      <c r="N2535" s="522"/>
      <c r="O2535" s="522"/>
      <c r="P2535" s="522"/>
    </row>
    <row r="2536" spans="14:16" ht="13.5">
      <c r="N2536" s="522"/>
      <c r="O2536" s="522"/>
      <c r="P2536" s="522"/>
    </row>
    <row r="2537" spans="14:16" ht="13.5">
      <c r="N2537" s="522"/>
      <c r="O2537" s="522"/>
      <c r="P2537" s="522"/>
    </row>
    <row r="2538" spans="14:16" ht="13.5">
      <c r="N2538" s="522"/>
      <c r="O2538" s="522"/>
      <c r="P2538" s="522"/>
    </row>
    <row r="2539" spans="14:16" ht="13.5">
      <c r="N2539" s="522"/>
      <c r="O2539" s="522"/>
      <c r="P2539" s="522"/>
    </row>
    <row r="2540" spans="14:16" ht="13.5">
      <c r="N2540" s="522"/>
      <c r="O2540" s="522"/>
      <c r="P2540" s="522"/>
    </row>
    <row r="2541" spans="14:16" ht="13.5">
      <c r="N2541" s="522"/>
      <c r="O2541" s="522"/>
      <c r="P2541" s="522"/>
    </row>
    <row r="2542" spans="14:16" ht="13.5">
      <c r="N2542" s="522"/>
      <c r="O2542" s="522"/>
      <c r="P2542" s="522"/>
    </row>
    <row r="2543" spans="14:16" ht="13.5">
      <c r="N2543" s="522"/>
      <c r="O2543" s="522"/>
      <c r="P2543" s="522"/>
    </row>
    <row r="2544" spans="14:16" ht="13.5">
      <c r="N2544" s="522"/>
      <c r="O2544" s="522"/>
      <c r="P2544" s="522"/>
    </row>
    <row r="2545" spans="14:16" ht="13.5">
      <c r="N2545" s="522"/>
      <c r="O2545" s="522"/>
      <c r="P2545" s="522"/>
    </row>
    <row r="2546" spans="14:16" ht="13.5">
      <c r="N2546" s="522"/>
      <c r="O2546" s="522"/>
      <c r="P2546" s="522"/>
    </row>
    <row r="2547" spans="14:16" ht="13.5">
      <c r="N2547" s="522"/>
      <c r="O2547" s="522"/>
      <c r="P2547" s="522"/>
    </row>
    <row r="2548" spans="14:16" ht="13.5">
      <c r="N2548" s="522"/>
      <c r="O2548" s="522"/>
      <c r="P2548" s="522"/>
    </row>
    <row r="2549" spans="14:16" ht="13.5">
      <c r="N2549" s="522"/>
      <c r="O2549" s="522"/>
      <c r="P2549" s="522"/>
    </row>
    <row r="2550" spans="14:16" ht="13.5">
      <c r="N2550" s="522"/>
      <c r="O2550" s="522"/>
      <c r="P2550" s="522"/>
    </row>
    <row r="2551" spans="14:16" ht="13.5">
      <c r="N2551" s="522"/>
      <c r="O2551" s="522"/>
      <c r="P2551" s="522"/>
    </row>
    <row r="2552" spans="14:16" ht="13.5">
      <c r="N2552" s="522"/>
      <c r="O2552" s="522"/>
      <c r="P2552" s="522"/>
    </row>
    <row r="2553" spans="14:16" ht="13.5">
      <c r="N2553" s="522"/>
      <c r="O2553" s="522"/>
      <c r="P2553" s="522"/>
    </row>
    <row r="2554" spans="14:16" ht="13.5">
      <c r="N2554" s="522"/>
      <c r="O2554" s="522"/>
      <c r="P2554" s="522"/>
    </row>
    <row r="2555" spans="14:16" ht="13.5">
      <c r="N2555" s="522"/>
      <c r="O2555" s="522"/>
      <c r="P2555" s="522"/>
    </row>
    <row r="2556" spans="14:16" ht="13.5">
      <c r="N2556" s="522"/>
      <c r="O2556" s="522"/>
      <c r="P2556" s="522"/>
    </row>
    <row r="2557" spans="14:16" ht="13.5">
      <c r="N2557" s="522"/>
      <c r="O2557" s="522"/>
      <c r="P2557" s="522"/>
    </row>
    <row r="2558" spans="14:16" ht="13.5">
      <c r="N2558" s="522"/>
      <c r="O2558" s="522"/>
      <c r="P2558" s="522"/>
    </row>
    <row r="2559" spans="14:16" ht="13.5">
      <c r="N2559" s="522"/>
      <c r="O2559" s="522"/>
      <c r="P2559" s="522"/>
    </row>
    <row r="2560" spans="14:16" ht="13.5">
      <c r="N2560" s="522"/>
      <c r="O2560" s="522"/>
      <c r="P2560" s="522"/>
    </row>
    <row r="2561" spans="14:16" ht="13.5">
      <c r="N2561" s="522"/>
      <c r="O2561" s="522"/>
      <c r="P2561" s="522"/>
    </row>
    <row r="2562" spans="14:16" ht="13.5">
      <c r="N2562" s="522"/>
      <c r="O2562" s="522"/>
      <c r="P2562" s="522"/>
    </row>
    <row r="2563" spans="14:16" ht="13.5">
      <c r="N2563" s="522"/>
      <c r="O2563" s="522"/>
      <c r="P2563" s="522"/>
    </row>
    <row r="2564" spans="14:16" ht="13.5">
      <c r="N2564" s="522"/>
      <c r="O2564" s="522"/>
      <c r="P2564" s="522"/>
    </row>
    <row r="2565" spans="14:16" ht="13.5">
      <c r="N2565" s="522"/>
      <c r="O2565" s="522"/>
      <c r="P2565" s="522"/>
    </row>
    <row r="2566" spans="14:16" ht="13.5">
      <c r="N2566" s="522"/>
      <c r="O2566" s="522"/>
      <c r="P2566" s="522"/>
    </row>
    <row r="2567" spans="14:16" ht="13.5">
      <c r="N2567" s="522"/>
      <c r="O2567" s="522"/>
      <c r="P2567" s="522"/>
    </row>
    <row r="2568" spans="14:16" ht="13.5">
      <c r="N2568" s="522"/>
      <c r="O2568" s="522"/>
      <c r="P2568" s="522"/>
    </row>
    <row r="2569" spans="14:16" ht="13.5">
      <c r="N2569" s="522"/>
      <c r="O2569" s="522"/>
      <c r="P2569" s="522"/>
    </row>
    <row r="2570" spans="14:16" ht="13.5">
      <c r="N2570" s="522"/>
      <c r="O2570" s="522"/>
      <c r="P2570" s="522"/>
    </row>
    <row r="2571" spans="14:16" ht="13.5">
      <c r="N2571" s="522"/>
      <c r="O2571" s="522"/>
      <c r="P2571" s="522"/>
    </row>
    <row r="2572" spans="14:16" ht="13.5">
      <c r="N2572" s="522"/>
      <c r="O2572" s="522"/>
      <c r="P2572" s="522"/>
    </row>
    <row r="2573" spans="14:16" ht="13.5">
      <c r="N2573" s="522"/>
      <c r="O2573" s="522"/>
      <c r="P2573" s="522"/>
    </row>
    <row r="2574" spans="14:16" ht="13.5">
      <c r="N2574" s="522"/>
      <c r="O2574" s="522"/>
      <c r="P2574" s="522"/>
    </row>
    <row r="2575" spans="14:16" ht="13.5">
      <c r="N2575" s="522"/>
      <c r="O2575" s="522"/>
      <c r="P2575" s="522"/>
    </row>
    <row r="2576" spans="14:16" ht="13.5">
      <c r="N2576" s="522"/>
      <c r="O2576" s="522"/>
      <c r="P2576" s="522"/>
    </row>
    <row r="2577" spans="14:16" ht="13.5">
      <c r="N2577" s="522"/>
      <c r="O2577" s="522"/>
      <c r="P2577" s="522"/>
    </row>
    <row r="2578" spans="14:16" ht="13.5">
      <c r="N2578" s="522"/>
      <c r="O2578" s="522"/>
      <c r="P2578" s="522"/>
    </row>
    <row r="2579" spans="14:16" ht="13.5">
      <c r="N2579" s="522"/>
      <c r="O2579" s="522"/>
      <c r="P2579" s="522"/>
    </row>
    <row r="2580" spans="14:16" ht="13.5">
      <c r="N2580" s="522"/>
      <c r="O2580" s="522"/>
      <c r="P2580" s="522"/>
    </row>
    <row r="2581" spans="14:16" ht="13.5">
      <c r="N2581" s="522"/>
      <c r="O2581" s="522"/>
      <c r="P2581" s="522"/>
    </row>
    <row r="2582" spans="14:16" ht="13.5">
      <c r="N2582" s="522"/>
      <c r="O2582" s="522"/>
      <c r="P2582" s="522"/>
    </row>
    <row r="2583" spans="14:16" ht="13.5">
      <c r="N2583" s="522"/>
      <c r="O2583" s="522"/>
      <c r="P2583" s="522"/>
    </row>
    <row r="2584" spans="14:16" ht="13.5">
      <c r="N2584" s="522"/>
      <c r="O2584" s="522"/>
      <c r="P2584" s="522"/>
    </row>
    <row r="2585" spans="14:16" ht="13.5">
      <c r="N2585" s="522"/>
      <c r="O2585" s="522"/>
      <c r="P2585" s="522"/>
    </row>
    <row r="2586" spans="14:16" ht="13.5">
      <c r="N2586" s="522"/>
      <c r="O2586" s="522"/>
      <c r="P2586" s="522"/>
    </row>
    <row r="2587" spans="14:16" ht="13.5">
      <c r="N2587" s="522"/>
      <c r="O2587" s="522"/>
      <c r="P2587" s="522"/>
    </row>
    <row r="2588" spans="14:16" ht="13.5">
      <c r="N2588" s="522"/>
      <c r="O2588" s="522"/>
      <c r="P2588" s="522"/>
    </row>
    <row r="2589" spans="14:16" ht="13.5">
      <c r="N2589" s="522"/>
      <c r="O2589" s="522"/>
      <c r="P2589" s="522"/>
    </row>
    <row r="2590" spans="14:16" ht="13.5">
      <c r="N2590" s="522"/>
      <c r="O2590" s="522"/>
      <c r="P2590" s="522"/>
    </row>
    <row r="2591" spans="14:16" ht="13.5">
      <c r="N2591" s="522"/>
      <c r="O2591" s="522"/>
      <c r="P2591" s="522"/>
    </row>
    <row r="2592" spans="14:16" ht="13.5">
      <c r="N2592" s="522"/>
      <c r="O2592" s="522"/>
      <c r="P2592" s="522"/>
    </row>
    <row r="2593" spans="14:16" ht="13.5">
      <c r="N2593" s="522"/>
      <c r="O2593" s="522"/>
      <c r="P2593" s="522"/>
    </row>
    <row r="2594" spans="14:16" ht="13.5">
      <c r="N2594" s="522"/>
      <c r="O2594" s="522"/>
      <c r="P2594" s="522"/>
    </row>
    <row r="2595" spans="14:16" ht="13.5">
      <c r="N2595" s="522"/>
      <c r="O2595" s="522"/>
      <c r="P2595" s="522"/>
    </row>
    <row r="2596" spans="14:16" ht="13.5">
      <c r="N2596" s="522"/>
      <c r="O2596" s="522"/>
      <c r="P2596" s="522"/>
    </row>
    <row r="2597" spans="14:16" ht="13.5">
      <c r="N2597" s="522"/>
      <c r="O2597" s="522"/>
      <c r="P2597" s="522"/>
    </row>
    <row r="2598" spans="14:16" ht="13.5">
      <c r="N2598" s="522"/>
      <c r="O2598" s="522"/>
      <c r="P2598" s="522"/>
    </row>
    <row r="2599" spans="14:16" ht="13.5">
      <c r="N2599" s="522"/>
      <c r="O2599" s="522"/>
      <c r="P2599" s="522"/>
    </row>
    <row r="2600" spans="14:16" ht="13.5">
      <c r="N2600" s="522"/>
      <c r="O2600" s="522"/>
      <c r="P2600" s="522"/>
    </row>
    <row r="2601" spans="14:16" ht="13.5">
      <c r="N2601" s="522"/>
      <c r="O2601" s="522"/>
      <c r="P2601" s="522"/>
    </row>
    <row r="2602" spans="14:16" ht="13.5">
      <c r="N2602" s="522"/>
      <c r="O2602" s="522"/>
      <c r="P2602" s="522"/>
    </row>
    <row r="2603" spans="14:16" ht="13.5">
      <c r="N2603" s="522"/>
      <c r="O2603" s="522"/>
      <c r="P2603" s="522"/>
    </row>
    <row r="2604" spans="14:16" ht="13.5">
      <c r="N2604" s="522"/>
      <c r="O2604" s="522"/>
      <c r="P2604" s="522"/>
    </row>
    <row r="2605" spans="14:16" ht="13.5">
      <c r="N2605" s="522"/>
      <c r="O2605" s="522"/>
      <c r="P2605" s="522"/>
    </row>
    <row r="2606" spans="14:16" ht="13.5">
      <c r="N2606" s="522"/>
      <c r="O2606" s="522"/>
      <c r="P2606" s="522"/>
    </row>
    <row r="2607" spans="14:16" ht="13.5">
      <c r="N2607" s="522"/>
      <c r="O2607" s="522"/>
      <c r="P2607" s="522"/>
    </row>
    <row r="2608" spans="14:16" ht="13.5">
      <c r="N2608" s="522"/>
      <c r="O2608" s="522"/>
      <c r="P2608" s="522"/>
    </row>
    <row r="2609" spans="14:16" ht="13.5">
      <c r="N2609" s="522"/>
      <c r="O2609" s="522"/>
      <c r="P2609" s="522"/>
    </row>
    <row r="2610" spans="14:16" ht="13.5">
      <c r="N2610" s="522"/>
      <c r="O2610" s="522"/>
      <c r="P2610" s="522"/>
    </row>
    <row r="2611" spans="14:16" ht="13.5">
      <c r="N2611" s="522"/>
      <c r="O2611" s="522"/>
      <c r="P2611" s="522"/>
    </row>
    <row r="2612" spans="14:16" ht="13.5">
      <c r="N2612" s="522"/>
      <c r="O2612" s="522"/>
      <c r="P2612" s="522"/>
    </row>
    <row r="2613" spans="14:16" ht="13.5">
      <c r="N2613" s="522"/>
      <c r="O2613" s="522"/>
      <c r="P2613" s="522"/>
    </row>
    <row r="2614" spans="14:16" ht="13.5">
      <c r="N2614" s="522"/>
      <c r="O2614" s="522"/>
      <c r="P2614" s="522"/>
    </row>
    <row r="2615" spans="14:16" ht="13.5">
      <c r="N2615" s="522"/>
      <c r="O2615" s="522"/>
      <c r="P2615" s="522"/>
    </row>
    <row r="2616" spans="14:16" ht="13.5">
      <c r="N2616" s="522"/>
      <c r="O2616" s="522"/>
      <c r="P2616" s="522"/>
    </row>
    <row r="2617" spans="14:16" ht="13.5">
      <c r="N2617" s="522"/>
      <c r="O2617" s="522"/>
      <c r="P2617" s="522"/>
    </row>
    <row r="2618" spans="14:16" ht="13.5">
      <c r="N2618" s="522"/>
      <c r="O2618" s="522"/>
      <c r="P2618" s="522"/>
    </row>
    <row r="2619" spans="14:16" ht="13.5">
      <c r="N2619" s="522"/>
      <c r="O2619" s="522"/>
      <c r="P2619" s="522"/>
    </row>
    <row r="2620" spans="14:16" ht="13.5">
      <c r="N2620" s="522"/>
      <c r="O2620" s="522"/>
      <c r="P2620" s="522"/>
    </row>
    <row r="2621" spans="14:16" ht="13.5">
      <c r="N2621" s="522"/>
      <c r="O2621" s="522"/>
      <c r="P2621" s="522"/>
    </row>
    <row r="2622" spans="14:16" ht="13.5">
      <c r="N2622" s="522"/>
      <c r="O2622" s="522"/>
      <c r="P2622" s="522"/>
    </row>
    <row r="2623" spans="14:16" ht="13.5">
      <c r="N2623" s="522"/>
      <c r="O2623" s="522"/>
      <c r="P2623" s="522"/>
    </row>
    <row r="2624" spans="14:16" ht="13.5">
      <c r="N2624" s="522"/>
      <c r="O2624" s="522"/>
      <c r="P2624" s="522"/>
    </row>
    <row r="2625" spans="14:16" ht="13.5">
      <c r="N2625" s="522"/>
      <c r="O2625" s="522"/>
      <c r="P2625" s="522"/>
    </row>
    <row r="2626" spans="14:16" ht="13.5">
      <c r="N2626" s="522"/>
      <c r="O2626" s="522"/>
      <c r="P2626" s="522"/>
    </row>
    <row r="2627" spans="14:16" ht="13.5">
      <c r="N2627" s="522"/>
      <c r="O2627" s="522"/>
      <c r="P2627" s="522"/>
    </row>
    <row r="2628" spans="14:16" ht="13.5">
      <c r="N2628" s="522"/>
      <c r="O2628" s="522"/>
      <c r="P2628" s="522"/>
    </row>
    <row r="2629" spans="14:16" ht="13.5">
      <c r="N2629" s="522"/>
      <c r="O2629" s="522"/>
      <c r="P2629" s="522"/>
    </row>
    <row r="2630" spans="14:16" ht="13.5">
      <c r="N2630" s="522"/>
      <c r="O2630" s="522"/>
      <c r="P2630" s="522"/>
    </row>
    <row r="2631" spans="14:16" ht="13.5">
      <c r="N2631" s="522"/>
      <c r="O2631" s="522"/>
      <c r="P2631" s="522"/>
    </row>
    <row r="2632" spans="14:16" ht="13.5">
      <c r="N2632" s="522"/>
      <c r="O2632" s="522"/>
      <c r="P2632" s="522"/>
    </row>
    <row r="2633" spans="14:16" ht="13.5">
      <c r="N2633" s="522"/>
      <c r="O2633" s="522"/>
      <c r="P2633" s="522"/>
    </row>
    <row r="2634" spans="14:16" ht="13.5">
      <c r="N2634" s="522"/>
      <c r="O2634" s="522"/>
      <c r="P2634" s="522"/>
    </row>
    <row r="2635" spans="14:16" ht="13.5">
      <c r="N2635" s="522"/>
      <c r="O2635" s="522"/>
      <c r="P2635" s="522"/>
    </row>
    <row r="2636" spans="14:16" ht="13.5">
      <c r="N2636" s="522"/>
      <c r="O2636" s="522"/>
      <c r="P2636" s="522"/>
    </row>
    <row r="2637" spans="14:16" ht="13.5">
      <c r="N2637" s="522"/>
      <c r="O2637" s="522"/>
      <c r="P2637" s="522"/>
    </row>
    <row r="2638" spans="14:16" ht="13.5">
      <c r="N2638" s="522"/>
      <c r="O2638" s="522"/>
      <c r="P2638" s="522"/>
    </row>
    <row r="2639" spans="14:16" ht="13.5">
      <c r="N2639" s="522"/>
      <c r="O2639" s="522"/>
      <c r="P2639" s="522"/>
    </row>
    <row r="2640" spans="14:16" ht="13.5">
      <c r="N2640" s="522"/>
      <c r="O2640" s="522"/>
      <c r="P2640" s="522"/>
    </row>
    <row r="2641" spans="14:16" ht="13.5">
      <c r="N2641" s="522"/>
      <c r="O2641" s="522"/>
      <c r="P2641" s="522"/>
    </row>
    <row r="2642" spans="14:16" ht="13.5">
      <c r="N2642" s="522"/>
      <c r="O2642" s="522"/>
      <c r="P2642" s="522"/>
    </row>
    <row r="2643" spans="14:16" ht="13.5">
      <c r="N2643" s="522"/>
      <c r="O2643" s="522"/>
      <c r="P2643" s="522"/>
    </row>
    <row r="2644" spans="14:16" ht="13.5">
      <c r="N2644" s="522"/>
      <c r="O2644" s="522"/>
      <c r="P2644" s="522"/>
    </row>
    <row r="2645" spans="14:16" ht="13.5">
      <c r="N2645" s="522"/>
      <c r="O2645" s="522"/>
      <c r="P2645" s="522"/>
    </row>
    <row r="2646" spans="14:16" ht="13.5">
      <c r="N2646" s="522"/>
      <c r="O2646" s="522"/>
      <c r="P2646" s="522"/>
    </row>
    <row r="2647" spans="14:16" ht="13.5">
      <c r="N2647" s="522"/>
      <c r="O2647" s="522"/>
      <c r="P2647" s="522"/>
    </row>
    <row r="2648" spans="14:16" ht="13.5">
      <c r="N2648" s="522"/>
      <c r="O2648" s="522"/>
      <c r="P2648" s="522"/>
    </row>
    <row r="2649" spans="14:16" ht="13.5">
      <c r="N2649" s="522"/>
      <c r="O2649" s="522"/>
      <c r="P2649" s="522"/>
    </row>
    <row r="2650" spans="14:16" ht="13.5">
      <c r="N2650" s="522"/>
      <c r="O2650" s="522"/>
      <c r="P2650" s="522"/>
    </row>
    <row r="2651" spans="14:16" ht="13.5">
      <c r="N2651" s="522"/>
      <c r="O2651" s="522"/>
      <c r="P2651" s="522"/>
    </row>
    <row r="2652" spans="14:16" ht="13.5">
      <c r="N2652" s="522"/>
      <c r="O2652" s="522"/>
      <c r="P2652" s="522"/>
    </row>
    <row r="2653" spans="14:16" ht="13.5">
      <c r="N2653" s="522"/>
      <c r="O2653" s="522"/>
      <c r="P2653" s="522"/>
    </row>
    <row r="2654" spans="14:16" ht="13.5">
      <c r="N2654" s="522"/>
      <c r="O2654" s="522"/>
      <c r="P2654" s="522"/>
    </row>
    <row r="2655" spans="14:16" ht="13.5">
      <c r="N2655" s="522"/>
      <c r="O2655" s="522"/>
      <c r="P2655" s="522"/>
    </row>
    <row r="2656" spans="14:16" ht="13.5">
      <c r="N2656" s="522"/>
      <c r="O2656" s="522"/>
      <c r="P2656" s="522"/>
    </row>
    <row r="2657" spans="14:16" ht="13.5">
      <c r="N2657" s="522"/>
      <c r="O2657" s="522"/>
      <c r="P2657" s="522"/>
    </row>
    <row r="2658" spans="14:16" ht="13.5">
      <c r="N2658" s="522"/>
      <c r="O2658" s="522"/>
      <c r="P2658" s="522"/>
    </row>
    <row r="2659" spans="14:16" ht="13.5">
      <c r="N2659" s="522"/>
      <c r="O2659" s="522"/>
      <c r="P2659" s="522"/>
    </row>
    <row r="2660" spans="14:16" ht="13.5">
      <c r="N2660" s="522"/>
      <c r="O2660" s="522"/>
      <c r="P2660" s="522"/>
    </row>
    <row r="2661" spans="14:16" ht="13.5">
      <c r="N2661" s="522"/>
      <c r="O2661" s="522"/>
      <c r="P2661" s="522"/>
    </row>
    <row r="2662" spans="14:16" ht="13.5">
      <c r="N2662" s="522"/>
      <c r="O2662" s="522"/>
      <c r="P2662" s="522"/>
    </row>
    <row r="2663" spans="14:16" ht="13.5">
      <c r="N2663" s="522"/>
      <c r="O2663" s="522"/>
      <c r="P2663" s="522"/>
    </row>
    <row r="2664" spans="14:16" ht="13.5">
      <c r="N2664" s="522"/>
      <c r="O2664" s="522"/>
      <c r="P2664" s="522"/>
    </row>
    <row r="2665" spans="14:16" ht="13.5">
      <c r="N2665" s="522"/>
      <c r="O2665" s="522"/>
      <c r="P2665" s="522"/>
    </row>
    <row r="2666" spans="14:16" ht="13.5">
      <c r="N2666" s="522"/>
      <c r="O2666" s="522"/>
      <c r="P2666" s="522"/>
    </row>
    <row r="2667" spans="14:16" ht="13.5">
      <c r="N2667" s="522"/>
      <c r="O2667" s="522"/>
      <c r="P2667" s="522"/>
    </row>
    <row r="2668" spans="14:16" ht="13.5">
      <c r="N2668" s="522"/>
      <c r="O2668" s="522"/>
      <c r="P2668" s="522"/>
    </row>
    <row r="2669" spans="14:16" ht="13.5">
      <c r="N2669" s="522"/>
      <c r="O2669" s="522"/>
      <c r="P2669" s="522"/>
    </row>
    <row r="2670" spans="14:16" ht="13.5">
      <c r="N2670" s="522"/>
      <c r="O2670" s="522"/>
      <c r="P2670" s="522"/>
    </row>
    <row r="2671" spans="14:16" ht="13.5">
      <c r="N2671" s="522"/>
      <c r="O2671" s="522"/>
      <c r="P2671" s="522"/>
    </row>
    <row r="2672" spans="14:16" ht="13.5">
      <c r="N2672" s="522"/>
      <c r="O2672" s="522"/>
      <c r="P2672" s="522"/>
    </row>
    <row r="2673" spans="14:16" ht="13.5">
      <c r="N2673" s="522"/>
      <c r="O2673" s="522"/>
      <c r="P2673" s="522"/>
    </row>
    <row r="2674" spans="14:16" ht="13.5">
      <c r="N2674" s="522"/>
      <c r="O2674" s="522"/>
      <c r="P2674" s="522"/>
    </row>
    <row r="2675" spans="14:16" ht="13.5">
      <c r="N2675" s="522"/>
      <c r="O2675" s="522"/>
      <c r="P2675" s="522"/>
    </row>
    <row r="2676" spans="14:16" ht="13.5">
      <c r="N2676" s="522"/>
      <c r="O2676" s="522"/>
      <c r="P2676" s="522"/>
    </row>
    <row r="2677" spans="14:16" ht="13.5">
      <c r="N2677" s="522"/>
      <c r="O2677" s="522"/>
      <c r="P2677" s="522"/>
    </row>
    <row r="2678" spans="14:16" ht="13.5">
      <c r="N2678" s="522"/>
      <c r="O2678" s="522"/>
      <c r="P2678" s="522"/>
    </row>
    <row r="2679" spans="14:16" ht="13.5">
      <c r="N2679" s="522"/>
      <c r="O2679" s="522"/>
      <c r="P2679" s="522"/>
    </row>
    <row r="2680" spans="14:16" ht="13.5">
      <c r="N2680" s="522"/>
      <c r="O2680" s="522"/>
      <c r="P2680" s="522"/>
    </row>
    <row r="2681" spans="14:16" ht="13.5">
      <c r="N2681" s="522"/>
      <c r="O2681" s="522"/>
      <c r="P2681" s="522"/>
    </row>
    <row r="2682" spans="14:16" ht="13.5">
      <c r="N2682" s="522"/>
      <c r="O2682" s="522"/>
      <c r="P2682" s="522"/>
    </row>
    <row r="2683" spans="14:16" ht="13.5">
      <c r="N2683" s="522"/>
      <c r="O2683" s="522"/>
      <c r="P2683" s="522"/>
    </row>
    <row r="2684" spans="14:16" ht="13.5">
      <c r="N2684" s="522"/>
      <c r="O2684" s="522"/>
      <c r="P2684" s="522"/>
    </row>
    <row r="2685" spans="14:16" ht="13.5">
      <c r="N2685" s="522"/>
      <c r="O2685" s="522"/>
      <c r="P2685" s="522"/>
    </row>
    <row r="2686" spans="14:16" ht="13.5">
      <c r="N2686" s="522"/>
      <c r="O2686" s="522"/>
      <c r="P2686" s="522"/>
    </row>
    <row r="2687" spans="14:16" ht="13.5">
      <c r="N2687" s="522"/>
      <c r="O2687" s="522"/>
      <c r="P2687" s="522"/>
    </row>
    <row r="2688" spans="14:16" ht="13.5">
      <c r="N2688" s="522"/>
      <c r="O2688" s="522"/>
      <c r="P2688" s="522"/>
    </row>
    <row r="2689" spans="14:16" ht="13.5">
      <c r="N2689" s="522"/>
      <c r="O2689" s="522"/>
      <c r="P2689" s="522"/>
    </row>
    <row r="2690" spans="14:16" ht="13.5">
      <c r="N2690" s="522"/>
      <c r="O2690" s="522"/>
      <c r="P2690" s="522"/>
    </row>
    <row r="2691" spans="14:16" ht="13.5">
      <c r="N2691" s="522"/>
      <c r="O2691" s="522"/>
      <c r="P2691" s="522"/>
    </row>
    <row r="2692" spans="14:16" ht="13.5">
      <c r="N2692" s="522"/>
      <c r="O2692" s="522"/>
      <c r="P2692" s="522"/>
    </row>
    <row r="2693" spans="14:16" ht="13.5">
      <c r="N2693" s="522"/>
      <c r="O2693" s="522"/>
      <c r="P2693" s="522"/>
    </row>
    <row r="2694" spans="14:16" ht="13.5">
      <c r="N2694" s="522"/>
      <c r="O2694" s="522"/>
      <c r="P2694" s="522"/>
    </row>
    <row r="2695" spans="14:16" ht="13.5">
      <c r="N2695" s="522"/>
      <c r="O2695" s="522"/>
      <c r="P2695" s="522"/>
    </row>
    <row r="2696" spans="14:16" ht="13.5">
      <c r="N2696" s="522"/>
      <c r="O2696" s="522"/>
      <c r="P2696" s="522"/>
    </row>
    <row r="2697" spans="14:16" ht="13.5">
      <c r="N2697" s="522"/>
      <c r="O2697" s="522"/>
      <c r="P2697" s="522"/>
    </row>
    <row r="2698" spans="14:16" ht="13.5">
      <c r="N2698" s="522"/>
      <c r="O2698" s="522"/>
      <c r="P2698" s="522"/>
    </row>
    <row r="2699" spans="14:16" ht="13.5">
      <c r="N2699" s="522"/>
      <c r="O2699" s="522"/>
      <c r="P2699" s="522"/>
    </row>
    <row r="2700" spans="14:16" ht="13.5">
      <c r="N2700" s="522"/>
      <c r="O2700" s="522"/>
      <c r="P2700" s="522"/>
    </row>
    <row r="2701" spans="14:16" ht="13.5">
      <c r="N2701" s="522"/>
      <c r="O2701" s="522"/>
      <c r="P2701" s="522"/>
    </row>
    <row r="2702" spans="14:16" ht="13.5">
      <c r="N2702" s="522"/>
      <c r="O2702" s="522"/>
      <c r="P2702" s="522"/>
    </row>
    <row r="2703" spans="14:16" ht="13.5">
      <c r="N2703" s="522"/>
      <c r="O2703" s="522"/>
      <c r="P2703" s="522"/>
    </row>
    <row r="2704" spans="14:16" ht="13.5">
      <c r="N2704" s="522"/>
      <c r="O2704" s="522"/>
      <c r="P2704" s="522"/>
    </row>
    <row r="2705" spans="14:16" ht="13.5">
      <c r="N2705" s="522"/>
      <c r="O2705" s="522"/>
      <c r="P2705" s="522"/>
    </row>
    <row r="2706" spans="14:16" ht="13.5">
      <c r="N2706" s="522"/>
      <c r="O2706" s="522"/>
      <c r="P2706" s="522"/>
    </row>
    <row r="2707" spans="14:16" ht="13.5">
      <c r="N2707" s="522"/>
      <c r="O2707" s="522"/>
      <c r="P2707" s="522"/>
    </row>
    <row r="2708" spans="14:16" ht="13.5">
      <c r="N2708" s="522"/>
      <c r="O2708" s="522"/>
      <c r="P2708" s="522"/>
    </row>
    <row r="2709" spans="14:16" ht="13.5">
      <c r="N2709" s="522"/>
      <c r="O2709" s="522"/>
      <c r="P2709" s="522"/>
    </row>
    <row r="2710" spans="14:16" ht="13.5">
      <c r="N2710" s="522"/>
      <c r="O2710" s="522"/>
      <c r="P2710" s="522"/>
    </row>
    <row r="2711" spans="14:16" ht="13.5">
      <c r="N2711" s="522"/>
      <c r="O2711" s="522"/>
      <c r="P2711" s="522"/>
    </row>
    <row r="2712" spans="14:16" ht="13.5">
      <c r="N2712" s="522"/>
      <c r="O2712" s="522"/>
      <c r="P2712" s="522"/>
    </row>
    <row r="2713" spans="14:16" ht="13.5">
      <c r="N2713" s="522"/>
      <c r="O2713" s="522"/>
      <c r="P2713" s="522"/>
    </row>
    <row r="2714" spans="14:16" ht="13.5">
      <c r="N2714" s="522"/>
      <c r="O2714" s="522"/>
      <c r="P2714" s="522"/>
    </row>
    <row r="2715" spans="14:16" ht="13.5">
      <c r="N2715" s="522"/>
      <c r="O2715" s="522"/>
      <c r="P2715" s="522"/>
    </row>
    <row r="2716" spans="14:16" ht="13.5">
      <c r="N2716" s="522"/>
      <c r="O2716" s="522"/>
      <c r="P2716" s="522"/>
    </row>
    <row r="2717" spans="14:16" ht="13.5">
      <c r="N2717" s="522"/>
      <c r="O2717" s="522"/>
      <c r="P2717" s="522"/>
    </row>
    <row r="2718" spans="14:16" ht="13.5">
      <c r="N2718" s="522"/>
      <c r="O2718" s="522"/>
      <c r="P2718" s="522"/>
    </row>
    <row r="2719" spans="14:16" ht="13.5">
      <c r="N2719" s="522"/>
      <c r="O2719" s="522"/>
      <c r="P2719" s="522"/>
    </row>
    <row r="2720" spans="14:16" ht="13.5">
      <c r="N2720" s="522"/>
      <c r="O2720" s="522"/>
      <c r="P2720" s="522"/>
    </row>
    <row r="2721" spans="14:16" ht="13.5">
      <c r="N2721" s="522"/>
      <c r="O2721" s="522"/>
      <c r="P2721" s="522"/>
    </row>
    <row r="2722" spans="14:16" ht="13.5">
      <c r="N2722" s="522"/>
      <c r="O2722" s="522"/>
      <c r="P2722" s="522"/>
    </row>
    <row r="2723" spans="14:16" ht="13.5">
      <c r="N2723" s="522"/>
      <c r="O2723" s="522"/>
      <c r="P2723" s="522"/>
    </row>
    <row r="2724" spans="14:16" ht="13.5">
      <c r="N2724" s="522"/>
      <c r="O2724" s="522"/>
      <c r="P2724" s="522"/>
    </row>
    <row r="2725" spans="14:16" ht="13.5">
      <c r="N2725" s="522"/>
      <c r="O2725" s="522"/>
      <c r="P2725" s="522"/>
    </row>
    <row r="2726" spans="14:16" ht="13.5">
      <c r="N2726" s="522"/>
      <c r="O2726" s="522"/>
      <c r="P2726" s="522"/>
    </row>
    <row r="2727" spans="14:16" ht="13.5">
      <c r="N2727" s="522"/>
      <c r="O2727" s="522"/>
      <c r="P2727" s="522"/>
    </row>
    <row r="2728" spans="14:16" ht="13.5">
      <c r="N2728" s="522"/>
      <c r="O2728" s="522"/>
      <c r="P2728" s="522"/>
    </row>
    <row r="2729" spans="14:16" ht="13.5">
      <c r="N2729" s="522"/>
      <c r="O2729" s="522"/>
      <c r="P2729" s="522"/>
    </row>
    <row r="2730" spans="14:16" ht="13.5">
      <c r="N2730" s="522"/>
      <c r="O2730" s="522"/>
      <c r="P2730" s="522"/>
    </row>
    <row r="2731" spans="14:16" ht="13.5">
      <c r="N2731" s="522"/>
      <c r="O2731" s="522"/>
      <c r="P2731" s="522"/>
    </row>
    <row r="2732" spans="14:16" ht="13.5">
      <c r="N2732" s="522"/>
      <c r="O2732" s="522"/>
      <c r="P2732" s="522"/>
    </row>
    <row r="2733" spans="14:16" ht="13.5">
      <c r="N2733" s="522"/>
      <c r="O2733" s="522"/>
      <c r="P2733" s="522"/>
    </row>
    <row r="2734" spans="14:16" ht="13.5">
      <c r="N2734" s="522"/>
      <c r="O2734" s="522"/>
      <c r="P2734" s="522"/>
    </row>
    <row r="2735" spans="14:16" ht="13.5">
      <c r="N2735" s="522"/>
      <c r="O2735" s="522"/>
      <c r="P2735" s="522"/>
    </row>
    <row r="2736" spans="14:16" ht="13.5">
      <c r="N2736" s="522"/>
      <c r="O2736" s="522"/>
      <c r="P2736" s="522"/>
    </row>
    <row r="2737" spans="14:16" ht="13.5">
      <c r="N2737" s="522"/>
      <c r="O2737" s="522"/>
      <c r="P2737" s="522"/>
    </row>
    <row r="2738" spans="14:16" ht="13.5">
      <c r="N2738" s="522"/>
      <c r="O2738" s="522"/>
      <c r="P2738" s="522"/>
    </row>
    <row r="2739" spans="14:16" ht="13.5">
      <c r="N2739" s="522"/>
      <c r="O2739" s="522"/>
      <c r="P2739" s="522"/>
    </row>
    <row r="2740" spans="14:16" ht="13.5">
      <c r="N2740" s="522"/>
      <c r="O2740" s="522"/>
      <c r="P2740" s="522"/>
    </row>
    <row r="2741" spans="14:16" ht="13.5">
      <c r="N2741" s="522"/>
      <c r="O2741" s="522"/>
      <c r="P2741" s="522"/>
    </row>
    <row r="2742" spans="14:16" ht="13.5">
      <c r="N2742" s="522"/>
      <c r="O2742" s="522"/>
      <c r="P2742" s="522"/>
    </row>
    <row r="2743" spans="14:16" ht="13.5">
      <c r="N2743" s="522"/>
      <c r="O2743" s="522"/>
      <c r="P2743" s="522"/>
    </row>
    <row r="2744" spans="14:16" ht="13.5">
      <c r="N2744" s="522"/>
      <c r="O2744" s="522"/>
      <c r="P2744" s="522"/>
    </row>
    <row r="2745" spans="14:16" ht="13.5">
      <c r="N2745" s="522"/>
      <c r="O2745" s="522"/>
      <c r="P2745" s="522"/>
    </row>
    <row r="2746" spans="14:16" ht="13.5">
      <c r="N2746" s="522"/>
      <c r="O2746" s="522"/>
      <c r="P2746" s="522"/>
    </row>
    <row r="2747" spans="14:16" ht="13.5">
      <c r="N2747" s="522"/>
      <c r="O2747" s="522"/>
      <c r="P2747" s="522"/>
    </row>
    <row r="2748" spans="14:16" ht="13.5">
      <c r="N2748" s="522"/>
      <c r="O2748" s="522"/>
      <c r="P2748" s="522"/>
    </row>
    <row r="2749" spans="14:16" ht="13.5">
      <c r="N2749" s="522"/>
      <c r="O2749" s="522"/>
      <c r="P2749" s="522"/>
    </row>
    <row r="2750" spans="14:16" ht="13.5">
      <c r="N2750" s="522"/>
      <c r="O2750" s="522"/>
      <c r="P2750" s="522"/>
    </row>
    <row r="2751" spans="14:16" ht="13.5">
      <c r="N2751" s="522"/>
      <c r="O2751" s="522"/>
      <c r="P2751" s="522"/>
    </row>
    <row r="2752" spans="14:16" ht="13.5">
      <c r="N2752" s="522"/>
      <c r="O2752" s="522"/>
      <c r="P2752" s="522"/>
    </row>
    <row r="2753" spans="14:16" ht="13.5">
      <c r="N2753" s="522"/>
      <c r="O2753" s="522"/>
      <c r="P2753" s="522"/>
    </row>
    <row r="2754" spans="14:16" ht="13.5">
      <c r="N2754" s="522"/>
      <c r="O2754" s="522"/>
      <c r="P2754" s="522"/>
    </row>
    <row r="2755" spans="14:16" ht="13.5">
      <c r="N2755" s="522"/>
      <c r="O2755" s="522"/>
      <c r="P2755" s="522"/>
    </row>
    <row r="2756" spans="14:16" ht="13.5">
      <c r="N2756" s="522"/>
      <c r="O2756" s="522"/>
      <c r="P2756" s="522"/>
    </row>
    <row r="2757" spans="14:16" ht="13.5">
      <c r="N2757" s="522"/>
      <c r="O2757" s="522"/>
      <c r="P2757" s="522"/>
    </row>
    <row r="2758" spans="14:16" ht="13.5">
      <c r="N2758" s="522"/>
      <c r="O2758" s="522"/>
      <c r="P2758" s="522"/>
    </row>
    <row r="2759" spans="14:16" ht="13.5">
      <c r="N2759" s="522"/>
      <c r="O2759" s="522"/>
      <c r="P2759" s="522"/>
    </row>
    <row r="2760" spans="14:16" ht="13.5">
      <c r="N2760" s="522"/>
      <c r="O2760" s="522"/>
      <c r="P2760" s="522"/>
    </row>
    <row r="2761" spans="14:16" ht="13.5">
      <c r="N2761" s="522"/>
      <c r="O2761" s="522"/>
      <c r="P2761" s="522"/>
    </row>
    <row r="2762" spans="14:16" ht="13.5">
      <c r="N2762" s="522"/>
      <c r="O2762" s="522"/>
      <c r="P2762" s="522"/>
    </row>
    <row r="2763" spans="14:16" ht="13.5">
      <c r="N2763" s="522"/>
      <c r="O2763" s="522"/>
      <c r="P2763" s="522"/>
    </row>
    <row r="2764" spans="14:16" ht="13.5">
      <c r="N2764" s="522"/>
      <c r="O2764" s="522"/>
      <c r="P2764" s="522"/>
    </row>
    <row r="2765" spans="14:16" ht="13.5">
      <c r="N2765" s="522"/>
      <c r="O2765" s="522"/>
      <c r="P2765" s="522"/>
    </row>
    <row r="2766" spans="14:16" ht="13.5">
      <c r="N2766" s="522"/>
      <c r="O2766" s="522"/>
      <c r="P2766" s="522"/>
    </row>
    <row r="2767" spans="14:16" ht="13.5">
      <c r="N2767" s="522"/>
      <c r="O2767" s="522"/>
      <c r="P2767" s="522"/>
    </row>
    <row r="2768" spans="14:16" ht="13.5">
      <c r="N2768" s="522"/>
      <c r="O2768" s="522"/>
      <c r="P2768" s="522"/>
    </row>
    <row r="2769" spans="14:16" ht="13.5">
      <c r="N2769" s="522"/>
      <c r="O2769" s="522"/>
      <c r="P2769" s="522"/>
    </row>
    <row r="2770" spans="14:16" ht="13.5">
      <c r="N2770" s="522"/>
      <c r="O2770" s="522"/>
      <c r="P2770" s="522"/>
    </row>
    <row r="2771" spans="14:16" ht="13.5">
      <c r="N2771" s="522"/>
      <c r="O2771" s="522"/>
      <c r="P2771" s="522"/>
    </row>
    <row r="2772" spans="14:16" ht="13.5">
      <c r="N2772" s="522"/>
      <c r="O2772" s="522"/>
      <c r="P2772" s="522"/>
    </row>
    <row r="2773" spans="14:16" ht="13.5">
      <c r="N2773" s="522"/>
      <c r="O2773" s="522"/>
      <c r="P2773" s="522"/>
    </row>
    <row r="2774" spans="14:16" ht="13.5">
      <c r="N2774" s="522"/>
      <c r="O2774" s="522"/>
      <c r="P2774" s="522"/>
    </row>
    <row r="2775" spans="14:16" ht="13.5">
      <c r="N2775" s="522"/>
      <c r="O2775" s="522"/>
      <c r="P2775" s="522"/>
    </row>
    <row r="2776" spans="14:16" ht="13.5">
      <c r="N2776" s="522"/>
      <c r="O2776" s="522"/>
      <c r="P2776" s="522"/>
    </row>
    <row r="2777" spans="14:16" ht="13.5">
      <c r="N2777" s="522"/>
      <c r="O2777" s="522"/>
      <c r="P2777" s="522"/>
    </row>
    <row r="2778" spans="14:16" ht="13.5">
      <c r="N2778" s="522"/>
      <c r="O2778" s="522"/>
      <c r="P2778" s="522"/>
    </row>
    <row r="2779" spans="14:16" ht="13.5">
      <c r="N2779" s="522"/>
      <c r="O2779" s="522"/>
      <c r="P2779" s="522"/>
    </row>
    <row r="2780" spans="14:16" ht="13.5">
      <c r="N2780" s="522"/>
      <c r="O2780" s="522"/>
      <c r="P2780" s="522"/>
    </row>
    <row r="2781" spans="14:16" ht="13.5">
      <c r="N2781" s="522"/>
      <c r="O2781" s="522"/>
      <c r="P2781" s="522"/>
    </row>
    <row r="2782" spans="14:16" ht="13.5">
      <c r="N2782" s="522"/>
      <c r="O2782" s="522"/>
      <c r="P2782" s="522"/>
    </row>
    <row r="2783" spans="14:16" ht="13.5">
      <c r="N2783" s="522"/>
      <c r="O2783" s="522"/>
      <c r="P2783" s="522"/>
    </row>
    <row r="2784" spans="14:16" ht="13.5">
      <c r="N2784" s="522"/>
      <c r="O2784" s="522"/>
      <c r="P2784" s="522"/>
    </row>
    <row r="2785" spans="14:16" ht="13.5">
      <c r="N2785" s="522"/>
      <c r="O2785" s="522"/>
      <c r="P2785" s="522"/>
    </row>
    <row r="2786" spans="14:16" ht="13.5">
      <c r="N2786" s="522"/>
      <c r="O2786" s="522"/>
      <c r="P2786" s="522"/>
    </row>
    <row r="2787" spans="14:16" ht="13.5">
      <c r="N2787" s="522"/>
      <c r="O2787" s="522"/>
      <c r="P2787" s="522"/>
    </row>
    <row r="2788" spans="14:16" ht="13.5">
      <c r="N2788" s="522"/>
      <c r="O2788" s="522"/>
      <c r="P2788" s="522"/>
    </row>
    <row r="2789" spans="14:16" ht="13.5">
      <c r="N2789" s="522"/>
      <c r="O2789" s="522"/>
      <c r="P2789" s="522"/>
    </row>
    <row r="2790" spans="14:16" ht="13.5">
      <c r="N2790" s="522"/>
      <c r="O2790" s="522"/>
      <c r="P2790" s="522"/>
    </row>
    <row r="2791" spans="14:16" ht="13.5">
      <c r="N2791" s="522"/>
      <c r="O2791" s="522"/>
      <c r="P2791" s="522"/>
    </row>
    <row r="2792" spans="14:16" ht="13.5">
      <c r="N2792" s="522"/>
      <c r="O2792" s="522"/>
      <c r="P2792" s="522"/>
    </row>
    <row r="2793" spans="14:16" ht="13.5">
      <c r="N2793" s="522"/>
      <c r="O2793" s="522"/>
      <c r="P2793" s="522"/>
    </row>
    <row r="2794" spans="14:16" ht="13.5">
      <c r="N2794" s="522"/>
      <c r="O2794" s="522"/>
      <c r="P2794" s="522"/>
    </row>
    <row r="2795" spans="14:16" ht="13.5">
      <c r="N2795" s="522"/>
      <c r="O2795" s="522"/>
      <c r="P2795" s="522"/>
    </row>
    <row r="2796" spans="14:16" ht="13.5">
      <c r="N2796" s="522"/>
      <c r="O2796" s="522"/>
      <c r="P2796" s="522"/>
    </row>
    <row r="2797" spans="14:16" ht="13.5">
      <c r="N2797" s="522"/>
      <c r="O2797" s="522"/>
      <c r="P2797" s="522"/>
    </row>
    <row r="2798" spans="14:16" ht="13.5">
      <c r="N2798" s="522"/>
      <c r="O2798" s="522"/>
      <c r="P2798" s="522"/>
    </row>
    <row r="2799" spans="14:16" ht="13.5">
      <c r="N2799" s="522"/>
      <c r="O2799" s="522"/>
      <c r="P2799" s="522"/>
    </row>
    <row r="2800" spans="14:16" ht="13.5">
      <c r="N2800" s="522"/>
      <c r="O2800" s="522"/>
      <c r="P2800" s="522"/>
    </row>
    <row r="2801" spans="14:16" ht="13.5">
      <c r="N2801" s="522"/>
      <c r="O2801" s="522"/>
      <c r="P2801" s="522"/>
    </row>
    <row r="2802" spans="14:16" ht="13.5">
      <c r="N2802" s="522"/>
      <c r="O2802" s="522"/>
      <c r="P2802" s="522"/>
    </row>
    <row r="2803" spans="14:16" ht="13.5">
      <c r="N2803" s="522"/>
      <c r="O2803" s="522"/>
      <c r="P2803" s="522"/>
    </row>
    <row r="2804" spans="14:16" ht="13.5">
      <c r="N2804" s="522"/>
      <c r="O2804" s="522"/>
      <c r="P2804" s="522"/>
    </row>
    <row r="2805" spans="14:16" ht="13.5">
      <c r="N2805" s="522"/>
      <c r="O2805" s="522"/>
      <c r="P2805" s="522"/>
    </row>
    <row r="2806" spans="14:16" ht="13.5">
      <c r="N2806" s="522"/>
      <c r="O2806" s="522"/>
      <c r="P2806" s="522"/>
    </row>
    <row r="2807" spans="14:16" ht="13.5">
      <c r="N2807" s="522"/>
      <c r="O2807" s="522"/>
      <c r="P2807" s="522"/>
    </row>
    <row r="2808" spans="14:16" ht="13.5">
      <c r="N2808" s="522"/>
      <c r="O2808" s="522"/>
      <c r="P2808" s="522"/>
    </row>
    <row r="2809" spans="14:16" ht="13.5">
      <c r="N2809" s="522"/>
      <c r="O2809" s="522"/>
      <c r="P2809" s="522"/>
    </row>
    <row r="2810" spans="14:16" ht="13.5">
      <c r="N2810" s="522"/>
      <c r="O2810" s="522"/>
      <c r="P2810" s="522"/>
    </row>
    <row r="2811" spans="14:16" ht="13.5">
      <c r="N2811" s="522"/>
      <c r="O2811" s="522"/>
      <c r="P2811" s="522"/>
    </row>
    <row r="2812" spans="14:16" ht="13.5">
      <c r="N2812" s="522"/>
      <c r="O2812" s="522"/>
      <c r="P2812" s="522"/>
    </row>
    <row r="2813" spans="14:16" ht="13.5">
      <c r="N2813" s="522"/>
      <c r="O2813" s="522"/>
      <c r="P2813" s="522"/>
    </row>
    <row r="2814" spans="14:16" ht="13.5">
      <c r="N2814" s="522"/>
      <c r="O2814" s="522"/>
      <c r="P2814" s="522"/>
    </row>
    <row r="2815" spans="14:16" ht="13.5">
      <c r="N2815" s="522"/>
      <c r="O2815" s="522"/>
      <c r="P2815" s="522"/>
    </row>
    <row r="2816" spans="14:16" ht="13.5">
      <c r="N2816" s="522"/>
      <c r="O2816" s="522"/>
      <c r="P2816" s="522"/>
    </row>
    <row r="2817" spans="14:16" ht="13.5">
      <c r="N2817" s="522"/>
      <c r="O2817" s="522"/>
      <c r="P2817" s="522"/>
    </row>
    <row r="2818" spans="14:16" ht="13.5">
      <c r="N2818" s="522"/>
      <c r="O2818" s="522"/>
      <c r="P2818" s="522"/>
    </row>
    <row r="2819" spans="14:16" ht="13.5">
      <c r="N2819" s="522"/>
      <c r="O2819" s="522"/>
      <c r="P2819" s="522"/>
    </row>
    <row r="2820" spans="14:16" ht="13.5">
      <c r="N2820" s="522"/>
      <c r="O2820" s="522"/>
      <c r="P2820" s="522"/>
    </row>
    <row r="2821" spans="14:16" ht="13.5">
      <c r="N2821" s="522"/>
      <c r="O2821" s="522"/>
      <c r="P2821" s="522"/>
    </row>
    <row r="2822" spans="14:16" ht="13.5">
      <c r="N2822" s="522"/>
      <c r="O2822" s="522"/>
      <c r="P2822" s="522"/>
    </row>
    <row r="2823" spans="14:16" ht="13.5">
      <c r="N2823" s="522"/>
      <c r="O2823" s="522"/>
      <c r="P2823" s="522"/>
    </row>
    <row r="2824" spans="14:16" ht="13.5">
      <c r="N2824" s="522"/>
      <c r="O2824" s="522"/>
      <c r="P2824" s="522"/>
    </row>
    <row r="2825" spans="14:16" ht="13.5">
      <c r="N2825" s="522"/>
      <c r="O2825" s="522"/>
      <c r="P2825" s="522"/>
    </row>
    <row r="2826" spans="14:16" ht="13.5">
      <c r="N2826" s="522"/>
      <c r="O2826" s="522"/>
      <c r="P2826" s="522"/>
    </row>
    <row r="2827" spans="14:16" ht="13.5">
      <c r="N2827" s="522"/>
      <c r="O2827" s="522"/>
      <c r="P2827" s="522"/>
    </row>
    <row r="2828" spans="14:16" ht="13.5">
      <c r="N2828" s="522"/>
      <c r="O2828" s="522"/>
      <c r="P2828" s="522"/>
    </row>
    <row r="2829" spans="14:16" ht="13.5">
      <c r="N2829" s="522"/>
      <c r="O2829" s="522"/>
      <c r="P2829" s="522"/>
    </row>
    <row r="2830" spans="14:16" ht="13.5">
      <c r="N2830" s="522"/>
      <c r="O2830" s="522"/>
      <c r="P2830" s="522"/>
    </row>
    <row r="2831" spans="14:16" ht="13.5">
      <c r="N2831" s="522"/>
      <c r="O2831" s="522"/>
      <c r="P2831" s="522"/>
    </row>
    <row r="2832" spans="14:16" ht="13.5">
      <c r="N2832" s="522"/>
      <c r="O2832" s="522"/>
      <c r="P2832" s="522"/>
    </row>
    <row r="2833" spans="14:16" ht="13.5">
      <c r="N2833" s="522"/>
      <c r="O2833" s="522"/>
      <c r="P2833" s="522"/>
    </row>
    <row r="2834" spans="14:16" ht="13.5">
      <c r="N2834" s="522"/>
      <c r="O2834" s="522"/>
      <c r="P2834" s="522"/>
    </row>
    <row r="2835" spans="14:16" ht="13.5">
      <c r="N2835" s="522"/>
      <c r="O2835" s="522"/>
      <c r="P2835" s="522"/>
    </row>
    <row r="2836" spans="14:16" ht="13.5">
      <c r="N2836" s="522"/>
      <c r="O2836" s="522"/>
      <c r="P2836" s="522"/>
    </row>
    <row r="2837" spans="14:16" ht="13.5">
      <c r="N2837" s="522"/>
      <c r="O2837" s="522"/>
      <c r="P2837" s="522"/>
    </row>
    <row r="2838" spans="14:16" ht="13.5">
      <c r="N2838" s="522"/>
      <c r="O2838" s="522"/>
      <c r="P2838" s="522"/>
    </row>
    <row r="2839" spans="14:16" ht="13.5">
      <c r="N2839" s="522"/>
      <c r="O2839" s="522"/>
      <c r="P2839" s="522"/>
    </row>
    <row r="2840" spans="14:16" ht="13.5">
      <c r="N2840" s="522"/>
      <c r="O2840" s="522"/>
      <c r="P2840" s="522"/>
    </row>
    <row r="2841" spans="14:16" ht="13.5">
      <c r="N2841" s="522"/>
      <c r="O2841" s="522"/>
      <c r="P2841" s="522"/>
    </row>
    <row r="2842" spans="14:16" ht="13.5">
      <c r="N2842" s="522"/>
      <c r="O2842" s="522"/>
      <c r="P2842" s="522"/>
    </row>
    <row r="2843" spans="14:16" ht="13.5">
      <c r="N2843" s="522"/>
      <c r="O2843" s="522"/>
      <c r="P2843" s="522"/>
    </row>
    <row r="2844" spans="14:16" ht="13.5">
      <c r="N2844" s="522"/>
      <c r="O2844" s="522"/>
      <c r="P2844" s="522"/>
    </row>
    <row r="2845" spans="14:16" ht="13.5">
      <c r="N2845" s="522"/>
      <c r="O2845" s="522"/>
      <c r="P2845" s="522"/>
    </row>
    <row r="2846" spans="14:16" ht="13.5">
      <c r="N2846" s="522"/>
      <c r="O2846" s="522"/>
      <c r="P2846" s="522"/>
    </row>
    <row r="2847" spans="14:16" ht="13.5">
      <c r="N2847" s="522"/>
      <c r="O2847" s="522"/>
      <c r="P2847" s="522"/>
    </row>
    <row r="2848" spans="14:16" ht="13.5">
      <c r="N2848" s="522"/>
      <c r="O2848" s="522"/>
      <c r="P2848" s="522"/>
    </row>
    <row r="2849" spans="14:16" ht="13.5">
      <c r="N2849" s="522"/>
      <c r="O2849" s="522"/>
      <c r="P2849" s="522"/>
    </row>
    <row r="2850" spans="14:16" ht="13.5">
      <c r="N2850" s="522"/>
      <c r="O2850" s="522"/>
      <c r="P2850" s="522"/>
    </row>
    <row r="2851" spans="14:16" ht="13.5">
      <c r="N2851" s="522"/>
      <c r="O2851" s="522"/>
      <c r="P2851" s="522"/>
    </row>
    <row r="2852" spans="14:16" ht="13.5">
      <c r="N2852" s="522"/>
      <c r="O2852" s="522"/>
      <c r="P2852" s="522"/>
    </row>
    <row r="2853" spans="14:16" ht="13.5">
      <c r="N2853" s="522"/>
      <c r="O2853" s="522"/>
      <c r="P2853" s="522"/>
    </row>
    <row r="2854" spans="14:16" ht="13.5">
      <c r="N2854" s="522"/>
      <c r="O2854" s="522"/>
      <c r="P2854" s="522"/>
    </row>
    <row r="2855" spans="14:16" ht="13.5">
      <c r="N2855" s="522"/>
      <c r="O2855" s="522"/>
      <c r="P2855" s="522"/>
    </row>
    <row r="2856" spans="14:16" ht="13.5">
      <c r="N2856" s="522"/>
      <c r="O2856" s="522"/>
      <c r="P2856" s="522"/>
    </row>
    <row r="2857" spans="14:16" ht="13.5">
      <c r="N2857" s="522"/>
      <c r="O2857" s="522"/>
      <c r="P2857" s="522"/>
    </row>
    <row r="2858" spans="14:16" ht="13.5">
      <c r="N2858" s="522"/>
      <c r="O2858" s="522"/>
      <c r="P2858" s="522"/>
    </row>
    <row r="2859" spans="14:16" ht="13.5">
      <c r="N2859" s="522"/>
      <c r="O2859" s="522"/>
      <c r="P2859" s="522"/>
    </row>
    <row r="2860" spans="14:16" ht="13.5">
      <c r="N2860" s="522"/>
      <c r="O2860" s="522"/>
      <c r="P2860" s="522"/>
    </row>
    <row r="2861" spans="14:16" ht="13.5">
      <c r="N2861" s="522"/>
      <c r="O2861" s="522"/>
      <c r="P2861" s="522"/>
    </row>
    <row r="2862" spans="14:16" ht="13.5">
      <c r="N2862" s="522"/>
      <c r="O2862" s="522"/>
      <c r="P2862" s="522"/>
    </row>
    <row r="2863" spans="14:16" ht="13.5">
      <c r="N2863" s="522"/>
      <c r="O2863" s="522"/>
      <c r="P2863" s="522"/>
    </row>
    <row r="2864" spans="14:16" ht="13.5">
      <c r="N2864" s="522"/>
      <c r="O2864" s="522"/>
      <c r="P2864" s="522"/>
    </row>
    <row r="2865" spans="14:16" ht="13.5">
      <c r="N2865" s="522"/>
      <c r="O2865" s="522"/>
      <c r="P2865" s="522"/>
    </row>
    <row r="2866" spans="14:16" ht="13.5">
      <c r="N2866" s="522"/>
      <c r="O2866" s="522"/>
      <c r="P2866" s="522"/>
    </row>
    <row r="2867" spans="14:16" ht="13.5">
      <c r="N2867" s="522"/>
      <c r="O2867" s="522"/>
      <c r="P2867" s="522"/>
    </row>
    <row r="2868" spans="14:16" ht="13.5">
      <c r="N2868" s="522"/>
      <c r="O2868" s="522"/>
      <c r="P2868" s="522"/>
    </row>
    <row r="2869" spans="14:16" ht="13.5">
      <c r="N2869" s="522"/>
      <c r="O2869" s="522"/>
      <c r="P2869" s="522"/>
    </row>
    <row r="2870" spans="14:16" ht="13.5">
      <c r="N2870" s="522"/>
      <c r="O2870" s="522"/>
      <c r="P2870" s="522"/>
    </row>
    <row r="2871" spans="14:16" ht="13.5">
      <c r="N2871" s="522"/>
      <c r="O2871" s="522"/>
      <c r="P2871" s="522"/>
    </row>
    <row r="2872" spans="14:16" ht="13.5">
      <c r="N2872" s="522"/>
      <c r="O2872" s="522"/>
      <c r="P2872" s="522"/>
    </row>
    <row r="2873" spans="14:16" ht="13.5">
      <c r="N2873" s="522"/>
      <c r="O2873" s="522"/>
      <c r="P2873" s="522"/>
    </row>
    <row r="2874" spans="14:16" ht="13.5">
      <c r="N2874" s="522"/>
      <c r="O2874" s="522"/>
      <c r="P2874" s="522"/>
    </row>
    <row r="2875" spans="14:16" ht="13.5">
      <c r="N2875" s="522"/>
      <c r="O2875" s="522"/>
      <c r="P2875" s="522"/>
    </row>
    <row r="2876" spans="14:16" ht="13.5">
      <c r="N2876" s="522"/>
      <c r="O2876" s="522"/>
      <c r="P2876" s="522"/>
    </row>
    <row r="2877" spans="14:16" ht="13.5">
      <c r="N2877" s="522"/>
      <c r="O2877" s="522"/>
      <c r="P2877" s="522"/>
    </row>
    <row r="2878" spans="14:16" ht="13.5">
      <c r="N2878" s="522"/>
      <c r="O2878" s="522"/>
      <c r="P2878" s="522"/>
    </row>
    <row r="2879" spans="14:16" ht="13.5">
      <c r="N2879" s="522"/>
      <c r="O2879" s="522"/>
      <c r="P2879" s="522"/>
    </row>
    <row r="2880" spans="14:16" ht="13.5">
      <c r="N2880" s="522"/>
      <c r="O2880" s="522"/>
      <c r="P2880" s="522"/>
    </row>
    <row r="2881" spans="14:16" ht="13.5">
      <c r="N2881" s="522"/>
      <c r="O2881" s="522"/>
      <c r="P2881" s="522"/>
    </row>
    <row r="2882" spans="14:16" ht="13.5">
      <c r="N2882" s="522"/>
      <c r="O2882" s="522"/>
      <c r="P2882" s="522"/>
    </row>
    <row r="2883" spans="14:16" ht="13.5">
      <c r="N2883" s="522"/>
      <c r="O2883" s="522"/>
      <c r="P2883" s="522"/>
    </row>
    <row r="2884" spans="14:16" ht="13.5">
      <c r="N2884" s="522"/>
      <c r="O2884" s="522"/>
      <c r="P2884" s="522"/>
    </row>
    <row r="2885" spans="14:16" ht="13.5">
      <c r="N2885" s="522"/>
      <c r="O2885" s="522"/>
      <c r="P2885" s="522"/>
    </row>
    <row r="2886" spans="14:16" ht="13.5">
      <c r="N2886" s="522"/>
      <c r="O2886" s="522"/>
      <c r="P2886" s="522"/>
    </row>
    <row r="2887" spans="14:16" ht="13.5">
      <c r="N2887" s="522"/>
      <c r="O2887" s="522"/>
      <c r="P2887" s="522"/>
    </row>
    <row r="2888" spans="14:16" ht="13.5">
      <c r="N2888" s="522"/>
      <c r="O2888" s="522"/>
      <c r="P2888" s="522"/>
    </row>
    <row r="2889" spans="14:16" ht="13.5">
      <c r="N2889" s="522"/>
      <c r="O2889" s="522"/>
      <c r="P2889" s="522"/>
    </row>
    <row r="2890" spans="14:16" ht="13.5">
      <c r="N2890" s="522"/>
      <c r="O2890" s="522"/>
      <c r="P2890" s="522"/>
    </row>
    <row r="2891" spans="14:16" ht="13.5">
      <c r="N2891" s="522"/>
      <c r="O2891" s="522"/>
      <c r="P2891" s="522"/>
    </row>
    <row r="2892" spans="14:16" ht="13.5">
      <c r="N2892" s="522"/>
      <c r="O2892" s="522"/>
      <c r="P2892" s="522"/>
    </row>
    <row r="2893" spans="14:16" ht="13.5">
      <c r="N2893" s="522"/>
      <c r="O2893" s="522"/>
      <c r="P2893" s="522"/>
    </row>
    <row r="2894" spans="14:16" ht="13.5">
      <c r="N2894" s="522"/>
      <c r="O2894" s="522"/>
      <c r="P2894" s="522"/>
    </row>
    <row r="2895" spans="14:16" ht="13.5">
      <c r="N2895" s="522"/>
      <c r="O2895" s="522"/>
      <c r="P2895" s="522"/>
    </row>
    <row r="2896" spans="14:16" ht="13.5">
      <c r="N2896" s="522"/>
      <c r="O2896" s="522"/>
      <c r="P2896" s="522"/>
    </row>
    <row r="2897" spans="14:16" ht="13.5">
      <c r="N2897" s="522"/>
      <c r="O2897" s="522"/>
      <c r="P2897" s="522"/>
    </row>
    <row r="2898" spans="14:16" ht="13.5">
      <c r="N2898" s="522"/>
      <c r="O2898" s="522"/>
      <c r="P2898" s="522"/>
    </row>
    <row r="2899" spans="14:16" ht="13.5">
      <c r="N2899" s="522"/>
      <c r="O2899" s="522"/>
      <c r="P2899" s="522"/>
    </row>
    <row r="2900" spans="14:16" ht="13.5">
      <c r="N2900" s="522"/>
      <c r="O2900" s="522"/>
      <c r="P2900" s="522"/>
    </row>
    <row r="2901" spans="14:16" ht="13.5">
      <c r="N2901" s="522"/>
      <c r="O2901" s="522"/>
      <c r="P2901" s="522"/>
    </row>
    <row r="2902" spans="14:16" ht="13.5">
      <c r="N2902" s="522"/>
      <c r="O2902" s="522"/>
      <c r="P2902" s="522"/>
    </row>
  </sheetData>
  <sheetProtection/>
  <mergeCells count="45">
    <mergeCell ref="L4:O4"/>
    <mergeCell ref="P4:S4"/>
    <mergeCell ref="T4:W4"/>
    <mergeCell ref="L5:M5"/>
    <mergeCell ref="N5:O5"/>
    <mergeCell ref="P5:Q5"/>
    <mergeCell ref="R5:S5"/>
    <mergeCell ref="T5:U5"/>
    <mergeCell ref="V5:W5"/>
    <mergeCell ref="B8:B27"/>
    <mergeCell ref="C21:D21"/>
    <mergeCell ref="C22:C24"/>
    <mergeCell ref="C25:D25"/>
    <mergeCell ref="C26:D26"/>
    <mergeCell ref="C27:D27"/>
    <mergeCell ref="A4:I5"/>
    <mergeCell ref="J4:K5"/>
    <mergeCell ref="B28:B34"/>
    <mergeCell ref="C29:C31"/>
    <mergeCell ref="C32:D32"/>
    <mergeCell ref="C33:D33"/>
    <mergeCell ref="C34:D34"/>
    <mergeCell ref="B35:B37"/>
    <mergeCell ref="C35:D35"/>
    <mergeCell ref="C36:D36"/>
    <mergeCell ref="C37:D37"/>
    <mergeCell ref="C50:D50"/>
    <mergeCell ref="B38:B41"/>
    <mergeCell ref="C38:D38"/>
    <mergeCell ref="C39:D39"/>
    <mergeCell ref="C40:D40"/>
    <mergeCell ref="C41:D41"/>
    <mergeCell ref="C43:D43"/>
    <mergeCell ref="C44:D44"/>
    <mergeCell ref="B42:B44"/>
    <mergeCell ref="A51:A53"/>
    <mergeCell ref="B51:B53"/>
    <mergeCell ref="C52:D52"/>
    <mergeCell ref="C53:D53"/>
    <mergeCell ref="A54:D55"/>
    <mergeCell ref="B45:B47"/>
    <mergeCell ref="C46:D46"/>
    <mergeCell ref="C47:D47"/>
    <mergeCell ref="B48:B50"/>
    <mergeCell ref="C49:D49"/>
  </mergeCells>
  <printOptions horizontalCentered="1" verticalCentered="1"/>
  <pageMargins left="0.1968503937007874" right="0.2362204724409449" top="0.7086614173228347" bottom="0.31496062992125984" header="0.1968503937007874" footer="0.1968503937007874"/>
  <pageSetup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dimension ref="A1:M31"/>
  <sheetViews>
    <sheetView showGridLines="0" view="pageBreakPreview" zoomScaleSheetLayoutView="100" zoomScalePageLayoutView="0" workbookViewId="0" topLeftCell="A4">
      <selection activeCell="G39" sqref="G39"/>
    </sheetView>
  </sheetViews>
  <sheetFormatPr defaultColWidth="8.796875" defaultRowHeight="19.5" customHeight="1"/>
  <cols>
    <col min="1" max="1" width="2.59765625" style="417" customWidth="1"/>
    <col min="2" max="2" width="12.59765625" style="417" bestFit="1" customWidth="1"/>
    <col min="3" max="3" width="10.59765625" style="417" bestFit="1" customWidth="1"/>
    <col min="4" max="11" width="10.59765625" style="417" customWidth="1"/>
    <col min="12" max="12" width="2.59765625" style="417" customWidth="1"/>
    <col min="13" max="13" width="10.5" style="428" bestFit="1" customWidth="1"/>
    <col min="14" max="16384" width="9" style="417" customWidth="1"/>
  </cols>
  <sheetData>
    <row r="1" spans="1:13" ht="19.5" customHeight="1" thickBot="1">
      <c r="A1" s="416" t="s">
        <v>462</v>
      </c>
      <c r="C1" s="418"/>
      <c r="D1" s="418"/>
      <c r="E1" s="418"/>
      <c r="F1" s="418"/>
      <c r="G1" s="419" t="s">
        <v>463</v>
      </c>
      <c r="H1" s="418"/>
      <c r="I1" s="418"/>
      <c r="J1" s="418"/>
      <c r="K1" s="418"/>
      <c r="M1" s="420" t="s">
        <v>511</v>
      </c>
    </row>
    <row r="2" spans="2:13" ht="19.5" customHeight="1">
      <c r="B2" s="421" t="s">
        <v>512</v>
      </c>
      <c r="C2" s="422" t="s">
        <v>513</v>
      </c>
      <c r="D2" s="422" t="s">
        <v>514</v>
      </c>
      <c r="E2" s="422" t="s">
        <v>360</v>
      </c>
      <c r="F2" s="422" t="s">
        <v>515</v>
      </c>
      <c r="G2" s="422" t="s">
        <v>516</v>
      </c>
      <c r="H2" s="422" t="s">
        <v>418</v>
      </c>
      <c r="I2" s="422" t="s">
        <v>517</v>
      </c>
      <c r="J2" s="423" t="s">
        <v>518</v>
      </c>
      <c r="K2" s="424" t="s">
        <v>519</v>
      </c>
      <c r="M2" s="420" t="s">
        <v>520</v>
      </c>
    </row>
    <row r="3" spans="2:13" ht="19.5" customHeight="1">
      <c r="B3" s="425" t="s">
        <v>521</v>
      </c>
      <c r="C3" s="426">
        <f>'[10]●諸経費_採用'!$C$20</f>
        <v>19544000</v>
      </c>
      <c r="D3" s="426">
        <f>'[10]●諸経費_採用'!$D$20</f>
        <v>3055983</v>
      </c>
      <c r="E3" s="426">
        <f>C3+D3</f>
        <v>22599983</v>
      </c>
      <c r="F3" s="426">
        <f>'[10]●諸経費_採用'!$F$20</f>
        <v>3671383</v>
      </c>
      <c r="G3" s="426">
        <f>E3+F3</f>
        <v>26271366</v>
      </c>
      <c r="H3" s="426">
        <f>'[10]●諸経費_採用'!$H$20</f>
        <v>3272046</v>
      </c>
      <c r="I3" s="426">
        <f>G3+H3</f>
        <v>29543412</v>
      </c>
      <c r="J3" s="486">
        <f>ROUNDDOWN(I3*0.08,0)</f>
        <v>2363472</v>
      </c>
      <c r="K3" s="427">
        <f>I3+J3</f>
        <v>31906884</v>
      </c>
      <c r="M3" s="428">
        <f>I3/C3</f>
        <v>1.5116358984854688</v>
      </c>
    </row>
    <row r="4" spans="2:13" ht="19.5" customHeight="1">
      <c r="B4" s="429" t="s">
        <v>522</v>
      </c>
      <c r="C4" s="430">
        <f>'[10]●諸経費_採用'!$C$21</f>
        <v>19661000</v>
      </c>
      <c r="D4" s="430">
        <f>'[10]●諸経費_採用'!$D$21</f>
        <v>3262375</v>
      </c>
      <c r="E4" s="430">
        <f>C4+D4</f>
        <v>22923375</v>
      </c>
      <c r="F4" s="430">
        <f>'[10]●諸経費_採用'!$F$21</f>
        <v>3772906</v>
      </c>
      <c r="G4" s="430">
        <f>E4+F4</f>
        <v>26696281</v>
      </c>
      <c r="H4" s="430">
        <f>'[10]●諸経費_採用'!$H$21</f>
        <v>3307862</v>
      </c>
      <c r="I4" s="430">
        <f>G4+H4</f>
        <v>30004143</v>
      </c>
      <c r="J4" s="487">
        <f>ROUNDDOWN(I4*0.08,0)</f>
        <v>2400331</v>
      </c>
      <c r="K4" s="431">
        <f>I4+J4</f>
        <v>32404474</v>
      </c>
      <c r="M4" s="428">
        <f>I4/C4</f>
        <v>1.5260741060983674</v>
      </c>
    </row>
    <row r="5" spans="2:13" ht="19.5" customHeight="1">
      <c r="B5" s="429" t="s">
        <v>523</v>
      </c>
      <c r="C5" s="430">
        <f>'[10]●諸経費_採用'!$C$22</f>
        <v>21376000</v>
      </c>
      <c r="D5" s="430">
        <f>'[10]●諸経費_採用'!$D$22</f>
        <v>3523254</v>
      </c>
      <c r="E5" s="430">
        <f>C5+D5</f>
        <v>24899254</v>
      </c>
      <c r="F5" s="430">
        <f>'[10]●諸経費_採用'!$F$22</f>
        <v>4023815</v>
      </c>
      <c r="G5" s="430">
        <f>E5+F5</f>
        <v>28923069</v>
      </c>
      <c r="H5" s="430">
        <f>'[10]●諸経費_採用'!$H$22</f>
        <v>3541657</v>
      </c>
      <c r="I5" s="430">
        <f>G5+H5</f>
        <v>32464726</v>
      </c>
      <c r="J5" s="430">
        <f>ROUNDDOWN(I5*0.08,0)</f>
        <v>2597178</v>
      </c>
      <c r="K5" s="431">
        <f>I5+J5</f>
        <v>35061904</v>
      </c>
      <c r="M5" s="428">
        <f>I5/C5</f>
        <v>1.5187465381736527</v>
      </c>
    </row>
    <row r="6" spans="2:13" ht="19.5" customHeight="1">
      <c r="B6" s="429" t="s">
        <v>524</v>
      </c>
      <c r="C6" s="430">
        <f>'[10]●諸経費_採用'!$C$23</f>
        <v>23405220</v>
      </c>
      <c r="D6" s="430">
        <f>'[10]●諸経費_採用'!$D$23</f>
        <v>3614124</v>
      </c>
      <c r="E6" s="430">
        <f>C6+D6</f>
        <v>27019344</v>
      </c>
      <c r="F6" s="430">
        <f>'[10]●諸経費_採用'!$F$23</f>
        <v>4410685</v>
      </c>
      <c r="G6" s="430">
        <f>E6+F6</f>
        <v>31430029</v>
      </c>
      <c r="H6" s="430">
        <f>'[10]●諸経費_採用'!$H$23</f>
        <v>3868009</v>
      </c>
      <c r="I6" s="430">
        <f>G6+H6</f>
        <v>35298038</v>
      </c>
      <c r="J6" s="444">
        <f>ROUNDDOWN(I6*0.08,0)</f>
        <v>2823843</v>
      </c>
      <c r="K6" s="431">
        <f>I6+J6</f>
        <v>38121881</v>
      </c>
      <c r="M6" s="428">
        <f>I6/C6</f>
        <v>1.5081267341217044</v>
      </c>
    </row>
    <row r="7" spans="2:11" ht="19.5" customHeight="1">
      <c r="B7" s="432"/>
      <c r="C7" s="433"/>
      <c r="D7" s="433"/>
      <c r="E7" s="433"/>
      <c r="F7" s="433"/>
      <c r="G7" s="433"/>
      <c r="H7" s="433"/>
      <c r="I7" s="433"/>
      <c r="J7" s="433"/>
      <c r="K7" s="434"/>
    </row>
    <row r="8" spans="2:13" ht="19.5" customHeight="1" thickBot="1">
      <c r="B8" s="435" t="s">
        <v>507</v>
      </c>
      <c r="C8" s="436">
        <f aca="true" t="shared" si="0" ref="C8:K8">SUM(C3:C7)</f>
        <v>83986220</v>
      </c>
      <c r="D8" s="436">
        <f t="shared" si="0"/>
        <v>13455736</v>
      </c>
      <c r="E8" s="436">
        <f t="shared" si="0"/>
        <v>97441956</v>
      </c>
      <c r="F8" s="436">
        <f t="shared" si="0"/>
        <v>15878789</v>
      </c>
      <c r="G8" s="436">
        <f t="shared" si="0"/>
        <v>113320745</v>
      </c>
      <c r="H8" s="436">
        <f t="shared" si="0"/>
        <v>13989574</v>
      </c>
      <c r="I8" s="436">
        <f t="shared" si="0"/>
        <v>127310319</v>
      </c>
      <c r="J8" s="436">
        <f t="shared" si="0"/>
        <v>10184824</v>
      </c>
      <c r="K8" s="437">
        <f t="shared" si="0"/>
        <v>137495143</v>
      </c>
      <c r="M8" s="428">
        <f>I8/C8</f>
        <v>1.5158477069214449</v>
      </c>
    </row>
    <row r="9" ht="19.5" customHeight="1">
      <c r="B9" s="438" t="s">
        <v>525</v>
      </c>
    </row>
    <row r="10" spans="2:13" ht="19.5" customHeight="1">
      <c r="B10" s="439" t="s">
        <v>526</v>
      </c>
      <c r="C10" s="440">
        <f>C8</f>
        <v>83986220</v>
      </c>
      <c r="D10" s="440">
        <f>'[8]入力'!$C$55</f>
        <v>14801000</v>
      </c>
      <c r="E10" s="440">
        <f>C10+D10</f>
        <v>98787220</v>
      </c>
      <c r="F10" s="440">
        <f>'[8]入力'!$C$56</f>
        <v>19194000</v>
      </c>
      <c r="G10" s="440">
        <f>E10+F10</f>
        <v>117981220</v>
      </c>
      <c r="H10" s="440">
        <f>'[8]入力'!$C$57</f>
        <v>15977000</v>
      </c>
      <c r="I10" s="440">
        <f>G10+H10</f>
        <v>133958220</v>
      </c>
      <c r="J10" s="440">
        <f>I10*0.1</f>
        <v>13395822</v>
      </c>
      <c r="K10" s="440">
        <f>I10+J10</f>
        <v>147354042</v>
      </c>
      <c r="M10" s="428">
        <f>I10/C10</f>
        <v>1.595002370626991</v>
      </c>
    </row>
    <row r="11" spans="2:11" ht="19.5" customHeight="1">
      <c r="B11" s="439"/>
      <c r="C11" s="440"/>
      <c r="D11" s="440"/>
      <c r="E11" s="440"/>
      <c r="F11" s="440"/>
      <c r="G11" s="440"/>
      <c r="H11" s="440"/>
      <c r="I11" s="440"/>
      <c r="J11" s="440"/>
      <c r="K11" s="440"/>
    </row>
    <row r="12" spans="1:13" ht="19.5" customHeight="1" thickBot="1">
      <c r="A12" s="416" t="s">
        <v>527</v>
      </c>
      <c r="C12" s="418"/>
      <c r="D12" s="418"/>
      <c r="E12" s="418"/>
      <c r="F12" s="418"/>
      <c r="G12" s="419" t="s">
        <v>528</v>
      </c>
      <c r="H12" s="418"/>
      <c r="I12" s="418"/>
      <c r="J12" s="418"/>
      <c r="K12" s="418"/>
      <c r="M12" s="420" t="s">
        <v>511</v>
      </c>
    </row>
    <row r="13" spans="2:13" ht="19.5" customHeight="1">
      <c r="B13" s="421" t="s">
        <v>512</v>
      </c>
      <c r="C13" s="422" t="s">
        <v>513</v>
      </c>
      <c r="D13" s="422" t="s">
        <v>514</v>
      </c>
      <c r="E13" s="422" t="s">
        <v>360</v>
      </c>
      <c r="F13" s="422" t="s">
        <v>515</v>
      </c>
      <c r="G13" s="422" t="s">
        <v>516</v>
      </c>
      <c r="H13" s="422" t="s">
        <v>418</v>
      </c>
      <c r="I13" s="422" t="s">
        <v>517</v>
      </c>
      <c r="J13" s="423" t="s">
        <v>518</v>
      </c>
      <c r="K13" s="424" t="s">
        <v>519</v>
      </c>
      <c r="M13" s="420" t="s">
        <v>520</v>
      </c>
    </row>
    <row r="14" spans="2:11" ht="22.5" customHeight="1">
      <c r="B14" s="441" t="s">
        <v>562</v>
      </c>
      <c r="C14" s="426">
        <f>'[11]直工の集計'!$F$10</f>
        <v>1155000</v>
      </c>
      <c r="D14" s="442">
        <f>'[11]●諸経費_採用'!$D$32</f>
        <v>180601</v>
      </c>
      <c r="E14" s="442">
        <f>C14+D14</f>
        <v>1335601</v>
      </c>
      <c r="F14" s="442">
        <f>'[11]●諸経費_採用'!$F$32</f>
        <v>216969</v>
      </c>
      <c r="G14" s="442">
        <f>E14+F14</f>
        <v>1552570</v>
      </c>
      <c r="H14" s="442">
        <f>'[11]●諸経費_採用'!$H$32</f>
        <v>193369</v>
      </c>
      <c r="I14" s="426">
        <f>G14+H14</f>
        <v>1745939</v>
      </c>
      <c r="J14" s="426">
        <f>ROUNDDOWN(I14*0.08,0)</f>
        <v>139675</v>
      </c>
      <c r="K14" s="427">
        <f aca="true" t="shared" si="1" ref="K14:K19">SUM(I14:J14)</f>
        <v>1885614</v>
      </c>
    </row>
    <row r="15" spans="2:11" ht="22.5" customHeight="1">
      <c r="B15" s="443"/>
      <c r="C15" s="444"/>
      <c r="D15" s="445" t="s">
        <v>529</v>
      </c>
      <c r="E15" s="445" t="s">
        <v>529</v>
      </c>
      <c r="F15" s="445" t="s">
        <v>529</v>
      </c>
      <c r="G15" s="445" t="s">
        <v>529</v>
      </c>
      <c r="H15" s="445" t="s">
        <v>529</v>
      </c>
      <c r="I15" s="444"/>
      <c r="J15" s="444">
        <f>ROUND(I15*0.1,0)</f>
        <v>0</v>
      </c>
      <c r="K15" s="446">
        <f t="shared" si="1"/>
        <v>0</v>
      </c>
    </row>
    <row r="16" spans="2:11" ht="22.5" customHeight="1">
      <c r="B16" s="447" t="s">
        <v>563</v>
      </c>
      <c r="C16" s="430">
        <f>'[11]直工の集計'!$F$15</f>
        <v>385000</v>
      </c>
      <c r="D16" s="448">
        <f>'[11]●諸経費_採用'!$D$35</f>
        <v>66478</v>
      </c>
      <c r="E16" s="448">
        <f>C16+D16</f>
        <v>451478</v>
      </c>
      <c r="F16" s="448">
        <f>'[11]●諸経費_採用'!$F$35</f>
        <v>74759</v>
      </c>
      <c r="G16" s="448">
        <f>E16+F16</f>
        <v>526237</v>
      </c>
      <c r="H16" s="448">
        <f>'[11]●諸経費_採用'!$H$35</f>
        <v>65502</v>
      </c>
      <c r="I16" s="430">
        <f>G16+H16</f>
        <v>591739</v>
      </c>
      <c r="J16" s="430">
        <f>ROUNDDOWN(I16*0.08,0)</f>
        <v>47339</v>
      </c>
      <c r="K16" s="431">
        <f t="shared" si="1"/>
        <v>639078</v>
      </c>
    </row>
    <row r="17" spans="2:11" ht="22.5" customHeight="1">
      <c r="B17" s="447"/>
      <c r="C17" s="430"/>
      <c r="D17" s="448" t="s">
        <v>530</v>
      </c>
      <c r="E17" s="448" t="s">
        <v>530</v>
      </c>
      <c r="F17" s="448" t="s">
        <v>530</v>
      </c>
      <c r="G17" s="448" t="s">
        <v>530</v>
      </c>
      <c r="H17" s="448" t="s">
        <v>530</v>
      </c>
      <c r="I17" s="430"/>
      <c r="J17" s="430">
        <f>ROUND(I17*0.08,0)</f>
        <v>0</v>
      </c>
      <c r="K17" s="431">
        <f t="shared" si="1"/>
        <v>0</v>
      </c>
    </row>
    <row r="18" spans="2:11" ht="22.5" customHeight="1">
      <c r="B18" s="447" t="s">
        <v>561</v>
      </c>
      <c r="C18" s="430">
        <f>'[11]直工の集計'!$F$21</f>
        <v>385000</v>
      </c>
      <c r="D18" s="448">
        <f>'[11]●諸経費_採用'!$D$39</f>
        <v>63457</v>
      </c>
      <c r="E18" s="448">
        <f>C18+D18</f>
        <v>448457</v>
      </c>
      <c r="F18" s="448">
        <f>'[11]●諸経費_採用'!$F$39</f>
        <v>72472</v>
      </c>
      <c r="G18" s="448">
        <f>E18+F18</f>
        <v>520929</v>
      </c>
      <c r="H18" s="448">
        <f>'[11]●諸経費_採用'!$H$39</f>
        <v>63788</v>
      </c>
      <c r="I18" s="430">
        <f>G18+H18</f>
        <v>584717</v>
      </c>
      <c r="J18" s="430">
        <f>ROUNDDOWN(I18*0.08,0)</f>
        <v>46777</v>
      </c>
      <c r="K18" s="431">
        <f t="shared" si="1"/>
        <v>631494</v>
      </c>
    </row>
    <row r="19" spans="2:11" ht="22.5" customHeight="1">
      <c r="B19" s="447" t="s">
        <v>564</v>
      </c>
      <c r="C19" s="430">
        <f>'[11]直工の集計'!$F$26</f>
        <v>770000</v>
      </c>
      <c r="D19" s="448">
        <f>'[11]●諸経費_採用'!$D$42</f>
        <v>122903</v>
      </c>
      <c r="E19" s="448">
        <f>C19+D19</f>
        <v>892903</v>
      </c>
      <c r="F19" s="448">
        <f>'[11]●諸経費_採用'!$F$42</f>
        <v>146473</v>
      </c>
      <c r="G19" s="448">
        <f>E19+F19</f>
        <v>1039376</v>
      </c>
      <c r="H19" s="448">
        <f>'[11]●諸経費_採用'!$H$42</f>
        <v>128457</v>
      </c>
      <c r="I19" s="430">
        <f>G19+H19</f>
        <v>1167833</v>
      </c>
      <c r="J19" s="430">
        <f>ROUNDDOWN(I19*0.08,0)</f>
        <v>93426</v>
      </c>
      <c r="K19" s="431">
        <f t="shared" si="1"/>
        <v>1261259</v>
      </c>
    </row>
    <row r="20" spans="2:11" ht="22.5" customHeight="1">
      <c r="B20" s="449" t="s">
        <v>531</v>
      </c>
      <c r="C20" s="450">
        <f>SUM(C14:C19)</f>
        <v>2695000</v>
      </c>
      <c r="D20" s="451">
        <f>D14+D16+D18+D19</f>
        <v>433439</v>
      </c>
      <c r="E20" s="451">
        <f>E14+E16+E18+E19</f>
        <v>3128439</v>
      </c>
      <c r="F20" s="451">
        <f>F14+F16+F18+F19</f>
        <v>510673</v>
      </c>
      <c r="G20" s="451">
        <f>G14+G16+G18+G19</f>
        <v>3639112</v>
      </c>
      <c r="H20" s="451">
        <f>H14+H16+H18+H19</f>
        <v>451116</v>
      </c>
      <c r="I20" s="450">
        <f>SUM(I14:I19)</f>
        <v>4090228</v>
      </c>
      <c r="J20" s="450">
        <f>SUM(J14:J19)</f>
        <v>327217</v>
      </c>
      <c r="K20" s="452">
        <f>SUM(K14:K19)</f>
        <v>4417445</v>
      </c>
    </row>
    <row r="21" spans="2:11" ht="22.5" customHeight="1">
      <c r="B21" s="443" t="s">
        <v>532</v>
      </c>
      <c r="C21" s="444">
        <f>'[11]直工の集計'!$F$9</f>
        <v>2548000</v>
      </c>
      <c r="D21" s="448">
        <f>'[11]●諸経費_採用'!$D$31</f>
        <v>398416</v>
      </c>
      <c r="E21" s="448">
        <f>C21+D21</f>
        <v>2946416</v>
      </c>
      <c r="F21" s="448">
        <f>'[11]●諸経費_採用'!$F$31</f>
        <v>478647</v>
      </c>
      <c r="G21" s="448">
        <f>E21+F21</f>
        <v>3425063</v>
      </c>
      <c r="H21" s="448">
        <f>'[11]●諸経費_採用'!$H$31</f>
        <v>426585</v>
      </c>
      <c r="I21" s="444">
        <f>G21+H21</f>
        <v>3851648</v>
      </c>
      <c r="J21" s="444">
        <f>ROUNDDOWN(I21*0.08,0)</f>
        <v>308131</v>
      </c>
      <c r="K21" s="446">
        <f>SUM(I21:J21)</f>
        <v>4159779</v>
      </c>
    </row>
    <row r="22" spans="2:11" ht="22.5" customHeight="1">
      <c r="B22" s="447" t="s">
        <v>533</v>
      </c>
      <c r="C22" s="444">
        <f>'[11]直工の集計'!$F$14</f>
        <v>1666000</v>
      </c>
      <c r="D22" s="448">
        <f>'[11]●諸経費_採用'!$D$34</f>
        <v>287667</v>
      </c>
      <c r="E22" s="448">
        <f>C22+D22</f>
        <v>1953667</v>
      </c>
      <c r="F22" s="448">
        <f>'[11]●諸経費_採用'!$F$34</f>
        <v>323501</v>
      </c>
      <c r="G22" s="448">
        <f>E22+F22</f>
        <v>2277168</v>
      </c>
      <c r="H22" s="448">
        <f>'[11]●諸経費_採用'!$H$34</f>
        <v>283447</v>
      </c>
      <c r="I22" s="444">
        <f>G22+H22</f>
        <v>2560615</v>
      </c>
      <c r="J22" s="444">
        <f>ROUNDDOWN(I22*0.08,0)</f>
        <v>204849</v>
      </c>
      <c r="K22" s="446">
        <f>SUM(I22:J22)</f>
        <v>2765464</v>
      </c>
    </row>
    <row r="23" spans="2:11" ht="22.5" customHeight="1">
      <c r="B23" s="447" t="s">
        <v>534</v>
      </c>
      <c r="C23" s="444">
        <f>'[11]直工の集計'!$F$20</f>
        <v>1470000</v>
      </c>
      <c r="D23" s="448">
        <f>'[11]●諸経費_採用'!$D$38</f>
        <v>242291</v>
      </c>
      <c r="E23" s="448">
        <f>C23+D23</f>
        <v>1712291</v>
      </c>
      <c r="F23" s="448">
        <f>'[11]●諸経費_採用'!$F$38</f>
        <v>276713</v>
      </c>
      <c r="G23" s="448">
        <f>E23+F23</f>
        <v>1989004</v>
      </c>
      <c r="H23" s="448">
        <f>'[11]●諸経費_採用'!$H$38</f>
        <v>243555</v>
      </c>
      <c r="I23" s="444">
        <f>G23+H23</f>
        <v>2232559</v>
      </c>
      <c r="J23" s="444">
        <f>ROUNDDOWN(I23*0.08,0)</f>
        <v>178604</v>
      </c>
      <c r="K23" s="446">
        <f>SUM(I23:J23)</f>
        <v>2411163</v>
      </c>
    </row>
    <row r="24" spans="2:11" ht="22.5" customHeight="1">
      <c r="B24" s="447" t="s">
        <v>535</v>
      </c>
      <c r="C24" s="444">
        <f>'[11]直工の集計'!$F$25</f>
        <v>196000</v>
      </c>
      <c r="D24" s="448">
        <f>'[11]●諸経費_採用'!$D$41</f>
        <v>31284</v>
      </c>
      <c r="E24" s="448">
        <f>C24+D24</f>
        <v>227284</v>
      </c>
      <c r="F24" s="448">
        <f>'[11]●諸経費_採用'!$F$41</f>
        <v>37284</v>
      </c>
      <c r="G24" s="448">
        <f>E24+F24</f>
        <v>264568</v>
      </c>
      <c r="H24" s="448">
        <f>'[11]●諸経費_採用'!$H$41</f>
        <v>32698</v>
      </c>
      <c r="I24" s="444">
        <f>G24+H24</f>
        <v>297266</v>
      </c>
      <c r="J24" s="430">
        <f>ROUNDDOWN(I24*0.08,0)</f>
        <v>23781</v>
      </c>
      <c r="K24" s="431">
        <f>SUM(I24:J24)</f>
        <v>321047</v>
      </c>
    </row>
    <row r="25" spans="2:11" ht="22.5" customHeight="1">
      <c r="B25" s="453" t="s">
        <v>536</v>
      </c>
      <c r="C25" s="450">
        <f>SUM(C21:C24)</f>
        <v>5880000</v>
      </c>
      <c r="D25" s="451">
        <f>D21+D22+D23+D24</f>
        <v>959658</v>
      </c>
      <c r="E25" s="451">
        <f>E21+E22+E23+E24</f>
        <v>6839658</v>
      </c>
      <c r="F25" s="451">
        <f>F21+F22+F23+F24</f>
        <v>1116145</v>
      </c>
      <c r="G25" s="451">
        <f>G21+G22+G23+G24</f>
        <v>7955803</v>
      </c>
      <c r="H25" s="451">
        <f>H21+H22+H23+H24</f>
        <v>986285</v>
      </c>
      <c r="I25" s="450">
        <f>SUM(I21:I24)</f>
        <v>8942088</v>
      </c>
      <c r="J25" s="454">
        <f>SUM(J21:J24)</f>
        <v>715365</v>
      </c>
      <c r="K25" s="455">
        <f>SUM(I25:J25)</f>
        <v>9657453</v>
      </c>
    </row>
    <row r="26" spans="2:11" ht="22.5" customHeight="1">
      <c r="B26" s="443"/>
      <c r="C26" s="456"/>
      <c r="D26" s="444"/>
      <c r="E26" s="444"/>
      <c r="F26" s="444"/>
      <c r="G26" s="444"/>
      <c r="H26" s="444"/>
      <c r="I26" s="444"/>
      <c r="J26" s="484"/>
      <c r="K26" s="446"/>
    </row>
    <row r="27" spans="2:11" ht="22.5" customHeight="1">
      <c r="B27" s="432"/>
      <c r="C27" s="433"/>
      <c r="D27" s="433"/>
      <c r="E27" s="433"/>
      <c r="F27" s="433"/>
      <c r="G27" s="433"/>
      <c r="H27" s="433"/>
      <c r="I27" s="433"/>
      <c r="J27" s="433"/>
      <c r="K27" s="434"/>
    </row>
    <row r="28" spans="2:11" ht="22.5" customHeight="1" thickBot="1">
      <c r="B28" s="435" t="s">
        <v>507</v>
      </c>
      <c r="C28" s="436">
        <f>SUM(C20,C25)</f>
        <v>8575000</v>
      </c>
      <c r="D28" s="436">
        <f aca="true" t="shared" si="2" ref="D28:I28">SUM(D20,D25)</f>
        <v>1393097</v>
      </c>
      <c r="E28" s="436">
        <f t="shared" si="2"/>
        <v>9968097</v>
      </c>
      <c r="F28" s="436">
        <f t="shared" si="2"/>
        <v>1626818</v>
      </c>
      <c r="G28" s="436">
        <f t="shared" si="2"/>
        <v>11594915</v>
      </c>
      <c r="H28" s="436">
        <f t="shared" si="2"/>
        <v>1437401</v>
      </c>
      <c r="I28" s="436">
        <f t="shared" si="2"/>
        <v>13032316</v>
      </c>
      <c r="J28" s="436">
        <f>SUM(J20,J25)</f>
        <v>1042582</v>
      </c>
      <c r="K28" s="436">
        <f>SUM(K20,K25)</f>
        <v>14074898</v>
      </c>
    </row>
    <row r="29" ht="19.5" customHeight="1">
      <c r="B29" s="457" t="s">
        <v>565</v>
      </c>
    </row>
    <row r="31" spans="9:11" ht="19.5" customHeight="1">
      <c r="I31" s="485">
        <f>I8+I28</f>
        <v>140342635</v>
      </c>
      <c r="J31" s="485">
        <f>J8+J28</f>
        <v>11227406</v>
      </c>
      <c r="K31" s="485">
        <f>K8+K28</f>
        <v>151570041</v>
      </c>
    </row>
  </sheetData>
  <sheetProtection/>
  <printOptions/>
  <pageMargins left="0.7086614173228347" right="0.7086614173228347" top="0.7480314960629921" bottom="0.7480314960629921" header="0.5118110236220472" footer="0.31496062992125984"/>
  <pageSetup horizontalDpi="300" verticalDpi="3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B1:S141"/>
  <sheetViews>
    <sheetView view="pageBreakPreview" zoomScaleNormal="75" zoomScaleSheetLayoutView="100" zoomScalePageLayoutView="0" workbookViewId="0" topLeftCell="C9">
      <pane ySplit="9600" topLeftCell="A104" activePane="topLeft" state="split"/>
      <selection pane="topLeft" activeCell="G39" sqref="G39"/>
      <selection pane="bottomLeft" activeCell="G39" sqref="G39"/>
    </sheetView>
  </sheetViews>
  <sheetFormatPr defaultColWidth="8.796875" defaultRowHeight="14.25"/>
  <cols>
    <col min="1" max="1" width="1.59765625" style="25" customWidth="1"/>
    <col min="2" max="2" width="3.5" style="25" bestFit="1" customWidth="1"/>
    <col min="3" max="3" width="19.8984375" style="25" customWidth="1"/>
    <col min="4" max="4" width="22.5" style="25" customWidth="1"/>
    <col min="5" max="5" width="6.5" style="25" bestFit="1" customWidth="1"/>
    <col min="6" max="6" width="11.59765625" style="25" bestFit="1" customWidth="1"/>
    <col min="7" max="7" width="5.59765625" style="26" bestFit="1" customWidth="1"/>
    <col min="8" max="8" width="7.5" style="25" bestFit="1" customWidth="1"/>
    <col min="9" max="9" width="12.69921875" style="25" bestFit="1" customWidth="1"/>
    <col min="10" max="14" width="10.59765625" style="25" customWidth="1"/>
    <col min="15" max="15" width="1.59765625" style="25" customWidth="1"/>
    <col min="16" max="16" width="12.69921875" style="25" bestFit="1" customWidth="1"/>
    <col min="17" max="17" width="8.5" style="26" bestFit="1" customWidth="1"/>
    <col min="18" max="16384" width="9" style="25" customWidth="1"/>
  </cols>
  <sheetData>
    <row r="1" spans="8:9" ht="13.5">
      <c r="H1" s="27" t="s">
        <v>224</v>
      </c>
      <c r="I1" s="28">
        <v>0</v>
      </c>
    </row>
    <row r="2" spans="4:8" ht="13.5">
      <c r="D2" s="29" t="s">
        <v>149</v>
      </c>
      <c r="G2" s="30" t="s">
        <v>150</v>
      </c>
      <c r="H2" s="31">
        <f>'[4]単価'!F7</f>
        <v>17</v>
      </c>
    </row>
    <row r="3" spans="4:8" ht="13.5">
      <c r="D3" s="29"/>
      <c r="F3" s="27"/>
      <c r="G3" s="30" t="s">
        <v>151</v>
      </c>
      <c r="H3" s="31">
        <f>'[4]単価'!F8</f>
        <v>19</v>
      </c>
    </row>
    <row r="4" spans="6:8" ht="13.5">
      <c r="F4" s="27"/>
      <c r="G4" s="30" t="s">
        <v>152</v>
      </c>
      <c r="H4" s="31">
        <f>'[4]単価'!F9</f>
        <v>22.3</v>
      </c>
    </row>
    <row r="5" spans="6:16" ht="13.5">
      <c r="F5" s="27"/>
      <c r="G5" s="30" t="s">
        <v>153</v>
      </c>
      <c r="H5" s="31">
        <f>'[4]単価'!F10</f>
        <v>30.6</v>
      </c>
      <c r="P5" s="304"/>
    </row>
    <row r="6" spans="7:16" ht="13.5">
      <c r="G6" s="26" t="s">
        <v>154</v>
      </c>
      <c r="H6" s="25">
        <f>'[4]単価'!F12</f>
        <v>150</v>
      </c>
      <c r="P6" s="304"/>
    </row>
    <row r="7" spans="7:16" ht="13.5">
      <c r="G7" s="26" t="s">
        <v>155</v>
      </c>
      <c r="H7" s="25">
        <f>'[4]単価'!F13</f>
        <v>600</v>
      </c>
      <c r="P7" s="304"/>
    </row>
    <row r="8" ht="13.5">
      <c r="C8" s="27" t="s">
        <v>156</v>
      </c>
    </row>
    <row r="10" spans="3:14" ht="14.25">
      <c r="C10" s="149" t="s">
        <v>225</v>
      </c>
      <c r="D10" s="32"/>
      <c r="N10" s="29"/>
    </row>
    <row r="11" spans="4:15" ht="13.5">
      <c r="D11" s="27"/>
      <c r="N11" s="33"/>
      <c r="O11" s="34"/>
    </row>
    <row r="12" spans="3:17" s="26" customFormat="1" ht="19.5" customHeight="1">
      <c r="C12" s="35" t="s">
        <v>157</v>
      </c>
      <c r="D12" s="36" t="s">
        <v>158</v>
      </c>
      <c r="E12" s="35" t="s">
        <v>159</v>
      </c>
      <c r="F12" s="36" t="s">
        <v>160</v>
      </c>
      <c r="G12" s="36" t="s">
        <v>161</v>
      </c>
      <c r="H12" s="36" t="s">
        <v>162</v>
      </c>
      <c r="I12" s="35" t="s">
        <v>163</v>
      </c>
      <c r="J12" s="37" t="s">
        <v>164</v>
      </c>
      <c r="K12" s="37"/>
      <c r="L12" s="37"/>
      <c r="M12" s="37"/>
      <c r="N12" s="38"/>
      <c r="Q12" s="26" t="s">
        <v>165</v>
      </c>
    </row>
    <row r="13" spans="3:14" s="26" customFormat="1" ht="19.5" customHeight="1">
      <c r="C13" s="39"/>
      <c r="D13" s="40"/>
      <c r="E13" s="40"/>
      <c r="F13" s="40"/>
      <c r="G13" s="40"/>
      <c r="H13" s="40"/>
      <c r="I13" s="41"/>
      <c r="J13" s="35" t="s">
        <v>139</v>
      </c>
      <c r="K13" s="35" t="s">
        <v>140</v>
      </c>
      <c r="L13" s="35" t="s">
        <v>141</v>
      </c>
      <c r="M13" s="35" t="s">
        <v>142</v>
      </c>
      <c r="N13" s="36" t="s">
        <v>143</v>
      </c>
    </row>
    <row r="14" spans="3:17" s="26" customFormat="1" ht="19.5" customHeight="1">
      <c r="C14" s="42"/>
      <c r="D14" s="43"/>
      <c r="E14" s="43"/>
      <c r="F14" s="43"/>
      <c r="G14" s="43"/>
      <c r="H14" s="42" t="s">
        <v>166</v>
      </c>
      <c r="I14" s="44" t="s">
        <v>166</v>
      </c>
      <c r="J14" s="45" t="s">
        <v>167</v>
      </c>
      <c r="K14" s="45" t="s">
        <v>144</v>
      </c>
      <c r="L14" s="45" t="s">
        <v>145</v>
      </c>
      <c r="M14" s="45" t="s">
        <v>146</v>
      </c>
      <c r="N14" s="45" t="s">
        <v>147</v>
      </c>
      <c r="Q14" s="26" t="s">
        <v>168</v>
      </c>
    </row>
    <row r="15" spans="3:17" ht="19.5" customHeight="1">
      <c r="C15" s="46" t="s">
        <v>180</v>
      </c>
      <c r="D15" s="47" t="s">
        <v>169</v>
      </c>
      <c r="E15" s="47" t="s">
        <v>181</v>
      </c>
      <c r="F15" s="47">
        <f>'[4]延長集計と調査費按分'!Q8</f>
        <v>1170</v>
      </c>
      <c r="G15" s="48" t="s">
        <v>171</v>
      </c>
      <c r="H15" s="49">
        <f>$H$3</f>
        <v>19</v>
      </c>
      <c r="I15" s="50">
        <f>ROUND(F15*H15,$I$1)</f>
        <v>22230</v>
      </c>
      <c r="J15" s="51">
        <f aca="true" t="shared" si="0" ref="J15:N17">IF(J$13=$Q15,$I15,)</f>
        <v>0</v>
      </c>
      <c r="K15" s="51">
        <f t="shared" si="0"/>
        <v>0</v>
      </c>
      <c r="L15" s="51">
        <f t="shared" si="0"/>
        <v>22230</v>
      </c>
      <c r="M15" s="51">
        <f t="shared" si="0"/>
        <v>0</v>
      </c>
      <c r="N15" s="52">
        <f t="shared" si="0"/>
        <v>0</v>
      </c>
      <c r="Q15" s="26" t="s">
        <v>182</v>
      </c>
    </row>
    <row r="16" spans="3:17" ht="19.5" customHeight="1">
      <c r="C16" s="53" t="s">
        <v>173</v>
      </c>
      <c r="D16" s="47" t="s">
        <v>169</v>
      </c>
      <c r="E16" s="47" t="s">
        <v>183</v>
      </c>
      <c r="F16" s="47">
        <f>'[4]延長集計と調査費按分'!Q9</f>
        <v>680</v>
      </c>
      <c r="G16" s="48" t="s">
        <v>171</v>
      </c>
      <c r="H16" s="49">
        <f>$H$2</f>
        <v>17</v>
      </c>
      <c r="I16" s="50">
        <f>ROUND(F16*H16,$I$1)</f>
        <v>11560</v>
      </c>
      <c r="J16" s="51">
        <f t="shared" si="0"/>
        <v>0</v>
      </c>
      <c r="K16" s="51">
        <f t="shared" si="0"/>
        <v>0</v>
      </c>
      <c r="L16" s="51">
        <f t="shared" si="0"/>
        <v>11560</v>
      </c>
      <c r="M16" s="51">
        <f t="shared" si="0"/>
        <v>0</v>
      </c>
      <c r="N16" s="52">
        <f t="shared" si="0"/>
        <v>0</v>
      </c>
      <c r="P16" s="25" t="s">
        <v>184</v>
      </c>
      <c r="Q16" s="26" t="s">
        <v>182</v>
      </c>
    </row>
    <row r="17" spans="3:17" ht="19.5" customHeight="1">
      <c r="C17" s="53"/>
      <c r="D17" s="56" t="s">
        <v>185</v>
      </c>
      <c r="E17" s="56"/>
      <c r="F17" s="56">
        <v>20</v>
      </c>
      <c r="G17" s="70" t="s">
        <v>186</v>
      </c>
      <c r="H17" s="56">
        <f>$H$6</f>
        <v>150</v>
      </c>
      <c r="I17" s="57">
        <f>F17*H17</f>
        <v>3000</v>
      </c>
      <c r="J17" s="58">
        <f t="shared" si="0"/>
        <v>0</v>
      </c>
      <c r="K17" s="58">
        <f t="shared" si="0"/>
        <v>0</v>
      </c>
      <c r="L17" s="71">
        <f t="shared" si="0"/>
        <v>3000</v>
      </c>
      <c r="M17" s="58">
        <f t="shared" si="0"/>
        <v>0</v>
      </c>
      <c r="N17" s="72">
        <f t="shared" si="0"/>
        <v>0</v>
      </c>
      <c r="Q17" s="26" t="s">
        <v>182</v>
      </c>
    </row>
    <row r="18" spans="3:17" s="26" customFormat="1" ht="19.5" customHeight="1">
      <c r="C18" s="53"/>
      <c r="D18" s="54" t="s">
        <v>174</v>
      </c>
      <c r="E18" s="54"/>
      <c r="F18" s="54">
        <v>4</v>
      </c>
      <c r="G18" s="55" t="s">
        <v>175</v>
      </c>
      <c r="H18" s="56">
        <f>$H$7</f>
        <v>600</v>
      </c>
      <c r="I18" s="57">
        <f>F18*H18</f>
        <v>2400</v>
      </c>
      <c r="J18" s="58">
        <f aca="true" t="shared" si="1" ref="J18:M19">IF(J$13=$Q18,$I18,)</f>
        <v>0</v>
      </c>
      <c r="K18" s="58">
        <f t="shared" si="1"/>
        <v>0</v>
      </c>
      <c r="L18" s="58">
        <f t="shared" si="1"/>
        <v>2400</v>
      </c>
      <c r="M18" s="58">
        <f t="shared" si="1"/>
        <v>0</v>
      </c>
      <c r="N18" s="59"/>
      <c r="Q18" s="26" t="s">
        <v>187</v>
      </c>
    </row>
    <row r="19" spans="3:17" ht="19.5" customHeight="1">
      <c r="C19" s="53"/>
      <c r="D19" s="60" t="s">
        <v>177</v>
      </c>
      <c r="E19" s="60"/>
      <c r="F19" s="60">
        <f>SUM(F15:F16)</f>
        <v>1850</v>
      </c>
      <c r="G19" s="61" t="s">
        <v>148</v>
      </c>
      <c r="H19" s="60"/>
      <c r="I19" s="62">
        <f>'[4]延長集計と調査費按分'!M7</f>
        <v>5910</v>
      </c>
      <c r="J19" s="63">
        <f t="shared" si="1"/>
        <v>0</v>
      </c>
      <c r="K19" s="63">
        <f t="shared" si="1"/>
        <v>5910</v>
      </c>
      <c r="L19" s="63">
        <f t="shared" si="1"/>
        <v>0</v>
      </c>
      <c r="M19" s="63">
        <f t="shared" si="1"/>
        <v>0</v>
      </c>
      <c r="N19" s="64">
        <f>IF(N$13=$Q19,$I19,)</f>
        <v>0</v>
      </c>
      <c r="Q19" s="26" t="s">
        <v>188</v>
      </c>
    </row>
    <row r="20" spans="3:14" ht="19.5" customHeight="1">
      <c r="C20" s="73"/>
      <c r="D20" s="65" t="s">
        <v>179</v>
      </c>
      <c r="E20" s="65"/>
      <c r="F20" s="66"/>
      <c r="G20" s="67"/>
      <c r="H20" s="68"/>
      <c r="I20" s="69">
        <f aca="true" t="shared" si="2" ref="I20:N20">SUM(I15:I19)</f>
        <v>45100</v>
      </c>
      <c r="J20" s="69">
        <f t="shared" si="2"/>
        <v>0</v>
      </c>
      <c r="K20" s="69">
        <f t="shared" si="2"/>
        <v>5910</v>
      </c>
      <c r="L20" s="69">
        <f t="shared" si="2"/>
        <v>39190</v>
      </c>
      <c r="M20" s="69">
        <f t="shared" si="2"/>
        <v>0</v>
      </c>
      <c r="N20" s="65">
        <f t="shared" si="2"/>
        <v>0</v>
      </c>
    </row>
    <row r="21" spans="3:17" ht="19.5" customHeight="1">
      <c r="C21" s="46" t="s">
        <v>189</v>
      </c>
      <c r="D21" s="74" t="s">
        <v>169</v>
      </c>
      <c r="E21" s="47" t="s">
        <v>170</v>
      </c>
      <c r="F21" s="47">
        <f>'[4]延長集計と調査費按分'!R7</f>
        <v>670</v>
      </c>
      <c r="G21" s="48" t="s">
        <v>171</v>
      </c>
      <c r="H21" s="49">
        <f>$H$4</f>
        <v>22.3</v>
      </c>
      <c r="I21" s="50">
        <f>ROUND(F21*H21,$I$1)</f>
        <v>14941</v>
      </c>
      <c r="J21" s="51">
        <f aca="true" t="shared" si="3" ref="J21:N24">IF(J$13=$Q21,$I21,)</f>
        <v>0</v>
      </c>
      <c r="K21" s="51">
        <f t="shared" si="3"/>
        <v>0</v>
      </c>
      <c r="L21" s="51">
        <f t="shared" si="3"/>
        <v>14941</v>
      </c>
      <c r="M21" s="51">
        <f t="shared" si="3"/>
        <v>0</v>
      </c>
      <c r="N21" s="52">
        <f t="shared" si="3"/>
        <v>0</v>
      </c>
      <c r="Q21" s="26" t="s">
        <v>182</v>
      </c>
    </row>
    <row r="22" spans="3:17" ht="19.5" customHeight="1">
      <c r="C22" s="53" t="s">
        <v>173</v>
      </c>
      <c r="D22" s="47" t="s">
        <v>169</v>
      </c>
      <c r="E22" s="47" t="s">
        <v>181</v>
      </c>
      <c r="F22" s="47">
        <f>'[4]延長集計と調査費按分'!R8</f>
        <v>2040</v>
      </c>
      <c r="G22" s="48" t="s">
        <v>171</v>
      </c>
      <c r="H22" s="49">
        <f>$H$3</f>
        <v>19</v>
      </c>
      <c r="I22" s="50">
        <f>ROUND(F22*H22,$I$1)</f>
        <v>38760</v>
      </c>
      <c r="J22" s="51">
        <f t="shared" si="3"/>
        <v>0</v>
      </c>
      <c r="K22" s="51">
        <f t="shared" si="3"/>
        <v>0</v>
      </c>
      <c r="L22" s="51">
        <f t="shared" si="3"/>
        <v>38760</v>
      </c>
      <c r="M22" s="51">
        <f t="shared" si="3"/>
        <v>0</v>
      </c>
      <c r="N22" s="52">
        <f t="shared" si="3"/>
        <v>0</v>
      </c>
      <c r="Q22" s="26" t="s">
        <v>182</v>
      </c>
    </row>
    <row r="23" spans="3:17" ht="19.5" customHeight="1">
      <c r="C23" s="53"/>
      <c r="D23" s="47" t="s">
        <v>169</v>
      </c>
      <c r="E23" s="47" t="s">
        <v>183</v>
      </c>
      <c r="F23" s="47">
        <f>'[4]延長集計と調査費按分'!R9</f>
        <v>810</v>
      </c>
      <c r="G23" s="48" t="s">
        <v>171</v>
      </c>
      <c r="H23" s="49">
        <f>$H$2</f>
        <v>17</v>
      </c>
      <c r="I23" s="50">
        <f>ROUND(F23*H23,$I$1)</f>
        <v>13770</v>
      </c>
      <c r="J23" s="51">
        <f t="shared" si="3"/>
        <v>0</v>
      </c>
      <c r="K23" s="51">
        <f t="shared" si="3"/>
        <v>0</v>
      </c>
      <c r="L23" s="51">
        <f t="shared" si="3"/>
        <v>13770</v>
      </c>
      <c r="M23" s="51">
        <f t="shared" si="3"/>
        <v>0</v>
      </c>
      <c r="N23" s="52">
        <f t="shared" si="3"/>
        <v>0</v>
      </c>
      <c r="P23" s="25" t="s">
        <v>184</v>
      </c>
      <c r="Q23" s="26" t="s">
        <v>182</v>
      </c>
    </row>
    <row r="24" spans="3:17" ht="19.5" customHeight="1">
      <c r="C24" s="53"/>
      <c r="D24" s="56" t="s">
        <v>185</v>
      </c>
      <c r="E24" s="56"/>
      <c r="F24" s="56">
        <v>40</v>
      </c>
      <c r="G24" s="70" t="s">
        <v>186</v>
      </c>
      <c r="H24" s="56">
        <f>$H$6</f>
        <v>150</v>
      </c>
      <c r="I24" s="57">
        <f>F24*H24</f>
        <v>6000</v>
      </c>
      <c r="J24" s="58">
        <f t="shared" si="3"/>
        <v>0</v>
      </c>
      <c r="K24" s="58">
        <f t="shared" si="3"/>
        <v>0</v>
      </c>
      <c r="L24" s="58">
        <f t="shared" si="3"/>
        <v>6000</v>
      </c>
      <c r="M24" s="58">
        <f t="shared" si="3"/>
        <v>0</v>
      </c>
      <c r="N24" s="72">
        <f t="shared" si="3"/>
        <v>0</v>
      </c>
      <c r="Q24" s="26" t="s">
        <v>182</v>
      </c>
    </row>
    <row r="25" spans="3:17" s="26" customFormat="1" ht="19.5" customHeight="1">
      <c r="C25" s="53"/>
      <c r="D25" s="54" t="s">
        <v>174</v>
      </c>
      <c r="E25" s="54"/>
      <c r="F25" s="54">
        <v>6</v>
      </c>
      <c r="G25" s="55" t="s">
        <v>175</v>
      </c>
      <c r="H25" s="56">
        <f>$H$7</f>
        <v>600</v>
      </c>
      <c r="I25" s="57">
        <f>F25*H25</f>
        <v>3600</v>
      </c>
      <c r="J25" s="58">
        <f aca="true" t="shared" si="4" ref="J25:M26">IF(J$13=$Q25,$I25,)</f>
        <v>0</v>
      </c>
      <c r="K25" s="58">
        <f t="shared" si="4"/>
        <v>0</v>
      </c>
      <c r="L25" s="58">
        <f t="shared" si="4"/>
        <v>3600</v>
      </c>
      <c r="M25" s="58">
        <f t="shared" si="4"/>
        <v>0</v>
      </c>
      <c r="N25" s="59"/>
      <c r="Q25" s="26" t="s">
        <v>187</v>
      </c>
    </row>
    <row r="26" spans="3:17" ht="19.5" customHeight="1">
      <c r="C26" s="53"/>
      <c r="D26" s="60" t="s">
        <v>177</v>
      </c>
      <c r="E26" s="60"/>
      <c r="F26" s="60">
        <f>SUM(F21:F23)</f>
        <v>3520</v>
      </c>
      <c r="G26" s="61" t="s">
        <v>148</v>
      </c>
      <c r="H26" s="60"/>
      <c r="I26" s="62">
        <f>'[4]延長集計と調査費按分'!M8</f>
        <v>11240</v>
      </c>
      <c r="J26" s="63">
        <f t="shared" si="4"/>
        <v>0</v>
      </c>
      <c r="K26" s="63">
        <f t="shared" si="4"/>
        <v>11240</v>
      </c>
      <c r="L26" s="63">
        <f t="shared" si="4"/>
        <v>0</v>
      </c>
      <c r="M26" s="63">
        <f t="shared" si="4"/>
        <v>0</v>
      </c>
      <c r="N26" s="64">
        <f>IF(N$13=$Q26,$I26,)</f>
        <v>0</v>
      </c>
      <c r="Q26" s="26" t="s">
        <v>188</v>
      </c>
    </row>
    <row r="27" spans="3:14" ht="19.5" customHeight="1">
      <c r="C27" s="53"/>
      <c r="D27" s="65" t="s">
        <v>179</v>
      </c>
      <c r="E27" s="65"/>
      <c r="F27" s="66"/>
      <c r="G27" s="67"/>
      <c r="H27" s="68"/>
      <c r="I27" s="69">
        <f aca="true" t="shared" si="5" ref="I27:N27">SUM(I21:I26)</f>
        <v>88311</v>
      </c>
      <c r="J27" s="69">
        <f t="shared" si="5"/>
        <v>0</v>
      </c>
      <c r="K27" s="69">
        <f t="shared" si="5"/>
        <v>11240</v>
      </c>
      <c r="L27" s="69">
        <f t="shared" si="5"/>
        <v>77071</v>
      </c>
      <c r="M27" s="69">
        <f t="shared" si="5"/>
        <v>0</v>
      </c>
      <c r="N27" s="65">
        <f t="shared" si="5"/>
        <v>0</v>
      </c>
    </row>
    <row r="28" spans="3:17" ht="19.5" customHeight="1">
      <c r="C28" s="46" t="s">
        <v>190</v>
      </c>
      <c r="D28" s="74" t="s">
        <v>169</v>
      </c>
      <c r="E28" s="47" t="s">
        <v>170</v>
      </c>
      <c r="F28" s="47">
        <f>'[4]延長集計と調査費按分'!S7</f>
        <v>280</v>
      </c>
      <c r="G28" s="48" t="s">
        <v>171</v>
      </c>
      <c r="H28" s="49">
        <f>$H$4</f>
        <v>22.3</v>
      </c>
      <c r="I28" s="50">
        <f>ROUND(F28*H28,$I$1)</f>
        <v>6244</v>
      </c>
      <c r="J28" s="51">
        <f aca="true" t="shared" si="6" ref="J28:N31">IF(J$13=$Q28,$I28,)</f>
        <v>0</v>
      </c>
      <c r="K28" s="51">
        <f t="shared" si="6"/>
        <v>0</v>
      </c>
      <c r="L28" s="51">
        <f t="shared" si="6"/>
        <v>6244</v>
      </c>
      <c r="M28" s="51">
        <f t="shared" si="6"/>
        <v>0</v>
      </c>
      <c r="N28" s="52">
        <f t="shared" si="6"/>
        <v>0</v>
      </c>
      <c r="Q28" s="26" t="s">
        <v>182</v>
      </c>
    </row>
    <row r="29" spans="3:17" ht="19.5" customHeight="1">
      <c r="C29" s="53" t="s">
        <v>173</v>
      </c>
      <c r="D29" s="47" t="s">
        <v>169</v>
      </c>
      <c r="E29" s="47" t="s">
        <v>181</v>
      </c>
      <c r="F29" s="47">
        <f>'[4]延長集計と調査費按分'!S8</f>
        <v>570</v>
      </c>
      <c r="G29" s="48" t="s">
        <v>171</v>
      </c>
      <c r="H29" s="49">
        <f>$H$3</f>
        <v>19</v>
      </c>
      <c r="I29" s="50">
        <f>ROUND(F29*H29,$I$1)</f>
        <v>10830</v>
      </c>
      <c r="J29" s="51">
        <f t="shared" si="6"/>
        <v>0</v>
      </c>
      <c r="K29" s="51">
        <f t="shared" si="6"/>
        <v>0</v>
      </c>
      <c r="L29" s="51">
        <f t="shared" si="6"/>
        <v>10830</v>
      </c>
      <c r="M29" s="51">
        <f t="shared" si="6"/>
        <v>0</v>
      </c>
      <c r="N29" s="52">
        <f t="shared" si="6"/>
        <v>0</v>
      </c>
      <c r="Q29" s="26" t="s">
        <v>182</v>
      </c>
    </row>
    <row r="30" spans="3:17" ht="19.5" customHeight="1">
      <c r="C30" s="53"/>
      <c r="D30" s="47" t="s">
        <v>169</v>
      </c>
      <c r="E30" s="47" t="s">
        <v>183</v>
      </c>
      <c r="F30" s="47">
        <f>'[4]延長集計と調査費按分'!S9</f>
        <v>380</v>
      </c>
      <c r="G30" s="48" t="s">
        <v>171</v>
      </c>
      <c r="H30" s="49">
        <f>$H$2</f>
        <v>17</v>
      </c>
      <c r="I30" s="50">
        <f>ROUND(F30*H30,$I$1)</f>
        <v>6460</v>
      </c>
      <c r="J30" s="51">
        <f t="shared" si="6"/>
        <v>0</v>
      </c>
      <c r="K30" s="51">
        <f t="shared" si="6"/>
        <v>0</v>
      </c>
      <c r="L30" s="51">
        <f t="shared" si="6"/>
        <v>6460</v>
      </c>
      <c r="M30" s="51">
        <f t="shared" si="6"/>
        <v>0</v>
      </c>
      <c r="N30" s="52">
        <f t="shared" si="6"/>
        <v>0</v>
      </c>
      <c r="Q30" s="26" t="s">
        <v>182</v>
      </c>
    </row>
    <row r="31" spans="3:17" ht="19.5" customHeight="1">
      <c r="C31" s="53"/>
      <c r="D31" s="56" t="s">
        <v>185</v>
      </c>
      <c r="E31" s="75"/>
      <c r="F31" s="56">
        <v>19</v>
      </c>
      <c r="G31" s="70" t="s">
        <v>186</v>
      </c>
      <c r="H31" s="56">
        <f>$H$6</f>
        <v>150</v>
      </c>
      <c r="I31" s="57">
        <f>F31*H31</f>
        <v>2850</v>
      </c>
      <c r="J31" s="58">
        <f t="shared" si="6"/>
        <v>0</v>
      </c>
      <c r="K31" s="58">
        <f t="shared" si="6"/>
        <v>0</v>
      </c>
      <c r="L31" s="58">
        <f t="shared" si="6"/>
        <v>2850</v>
      </c>
      <c r="M31" s="58">
        <f t="shared" si="6"/>
        <v>0</v>
      </c>
      <c r="N31" s="72">
        <f t="shared" si="6"/>
        <v>0</v>
      </c>
      <c r="Q31" s="26" t="s">
        <v>182</v>
      </c>
    </row>
    <row r="32" spans="3:17" s="26" customFormat="1" ht="19.5" customHeight="1">
      <c r="C32" s="53"/>
      <c r="D32" s="54" t="s">
        <v>174</v>
      </c>
      <c r="E32" s="54"/>
      <c r="F32" s="54">
        <v>3</v>
      </c>
      <c r="G32" s="55" t="s">
        <v>175</v>
      </c>
      <c r="H32" s="56">
        <f>$H$7</f>
        <v>600</v>
      </c>
      <c r="I32" s="57">
        <f>F32*H32</f>
        <v>1800</v>
      </c>
      <c r="J32" s="58">
        <f aca="true" t="shared" si="7" ref="J32:M33">IF(J$13=$Q32,$I32,)</f>
        <v>0</v>
      </c>
      <c r="K32" s="58">
        <f t="shared" si="7"/>
        <v>0</v>
      </c>
      <c r="L32" s="58">
        <f t="shared" si="7"/>
        <v>1800</v>
      </c>
      <c r="M32" s="58">
        <f t="shared" si="7"/>
        <v>0</v>
      </c>
      <c r="N32" s="59"/>
      <c r="Q32" s="26" t="s">
        <v>187</v>
      </c>
    </row>
    <row r="33" spans="3:17" ht="19.5" customHeight="1">
      <c r="C33" s="53"/>
      <c r="D33" s="60" t="s">
        <v>177</v>
      </c>
      <c r="E33" s="60"/>
      <c r="F33" s="60">
        <f>SUM(F28:F30)</f>
        <v>1230</v>
      </c>
      <c r="G33" s="61" t="s">
        <v>148</v>
      </c>
      <c r="H33" s="60"/>
      <c r="I33" s="62">
        <f>'[4]延長集計と調査費按分'!M9</f>
        <v>3940</v>
      </c>
      <c r="J33" s="63">
        <f t="shared" si="7"/>
        <v>0</v>
      </c>
      <c r="K33" s="63">
        <f t="shared" si="7"/>
        <v>3940</v>
      </c>
      <c r="L33" s="63">
        <f t="shared" si="7"/>
        <v>0</v>
      </c>
      <c r="M33" s="63">
        <f t="shared" si="7"/>
        <v>0</v>
      </c>
      <c r="N33" s="64">
        <f>IF(N$13=$Q33,$I33,)</f>
        <v>0</v>
      </c>
      <c r="Q33" s="26" t="s">
        <v>188</v>
      </c>
    </row>
    <row r="34" spans="3:14" ht="19.5" customHeight="1">
      <c r="C34" s="73"/>
      <c r="D34" s="65" t="s">
        <v>179</v>
      </c>
      <c r="E34" s="65"/>
      <c r="F34" s="65"/>
      <c r="G34" s="67"/>
      <c r="H34" s="68"/>
      <c r="I34" s="69">
        <f aca="true" t="shared" si="8" ref="I34:N34">SUM(I28:I33)</f>
        <v>32124</v>
      </c>
      <c r="J34" s="69">
        <f t="shared" si="8"/>
        <v>0</v>
      </c>
      <c r="K34" s="69">
        <f t="shared" si="8"/>
        <v>3940</v>
      </c>
      <c r="L34" s="69">
        <f t="shared" si="8"/>
        <v>28184</v>
      </c>
      <c r="M34" s="69">
        <f t="shared" si="8"/>
        <v>0</v>
      </c>
      <c r="N34" s="65">
        <f t="shared" si="8"/>
        <v>0</v>
      </c>
    </row>
    <row r="35" spans="3:17" ht="19.5" customHeight="1">
      <c r="C35" s="46" t="s">
        <v>191</v>
      </c>
      <c r="D35" s="76" t="s">
        <v>556</v>
      </c>
      <c r="E35" s="483" t="s">
        <v>560</v>
      </c>
      <c r="F35" s="77">
        <f>'[9]全体'!$D$8</f>
        <v>219.3</v>
      </c>
      <c r="G35" s="48" t="s">
        <v>171</v>
      </c>
      <c r="H35" s="49"/>
      <c r="I35" s="50">
        <f>'[10]●諸経費_採用'!$I$20/1000</f>
        <v>29543.412</v>
      </c>
      <c r="J35" s="51">
        <f aca="true" t="shared" si="9" ref="J35:N41">IF(J$13=$Q35,$I35,)</f>
        <v>0</v>
      </c>
      <c r="K35" s="51">
        <f t="shared" si="9"/>
        <v>0</v>
      </c>
      <c r="L35" s="51">
        <f t="shared" si="9"/>
        <v>0</v>
      </c>
      <c r="M35" s="51">
        <f t="shared" si="9"/>
        <v>29543.412</v>
      </c>
      <c r="N35" s="52">
        <f t="shared" si="9"/>
        <v>0</v>
      </c>
      <c r="Q35" s="26" t="s">
        <v>172</v>
      </c>
    </row>
    <row r="36" spans="3:17" ht="19.5" customHeight="1">
      <c r="C36" s="53" t="s">
        <v>173</v>
      </c>
      <c r="D36" s="78" t="s">
        <v>557</v>
      </c>
      <c r="E36" s="48" t="s">
        <v>560</v>
      </c>
      <c r="F36" s="79">
        <f>'[9]全体'!$D$7</f>
        <v>1632.74</v>
      </c>
      <c r="G36" s="48" t="s">
        <v>171</v>
      </c>
      <c r="H36" s="49"/>
      <c r="I36" s="50">
        <f>'[10]●諸経費_採用'!$I$21/1000</f>
        <v>30004.143</v>
      </c>
      <c r="J36" s="51">
        <f t="shared" si="9"/>
        <v>0</v>
      </c>
      <c r="K36" s="51">
        <f t="shared" si="9"/>
        <v>0</v>
      </c>
      <c r="L36" s="51">
        <f t="shared" si="9"/>
        <v>0</v>
      </c>
      <c r="M36" s="51">
        <f t="shared" si="9"/>
        <v>30004.143</v>
      </c>
      <c r="N36" s="52">
        <f t="shared" si="9"/>
        <v>0</v>
      </c>
      <c r="Q36" s="26" t="s">
        <v>172</v>
      </c>
    </row>
    <row r="37" spans="3:17" ht="19.5" customHeight="1">
      <c r="C37" s="53"/>
      <c r="D37" s="78" t="s">
        <v>558</v>
      </c>
      <c r="E37" s="48" t="s">
        <v>560</v>
      </c>
      <c r="F37" s="79">
        <f>'[9]全体'!$D$6</f>
        <v>1527.6200000000001</v>
      </c>
      <c r="G37" s="48" t="s">
        <v>171</v>
      </c>
      <c r="H37" s="49"/>
      <c r="I37" s="50">
        <f>'[10]●諸経費_採用'!$I$22/1000</f>
        <v>32464.726</v>
      </c>
      <c r="J37" s="51">
        <f t="shared" si="9"/>
        <v>0</v>
      </c>
      <c r="K37" s="51">
        <f t="shared" si="9"/>
        <v>0</v>
      </c>
      <c r="L37" s="51">
        <f t="shared" si="9"/>
        <v>0</v>
      </c>
      <c r="M37" s="51">
        <f t="shared" si="9"/>
        <v>32464.726</v>
      </c>
      <c r="N37" s="52">
        <f t="shared" si="9"/>
        <v>0</v>
      </c>
      <c r="Q37" s="26" t="s">
        <v>172</v>
      </c>
    </row>
    <row r="38" spans="3:17" ht="19.5" customHeight="1">
      <c r="C38" s="80"/>
      <c r="D38" s="78" t="s">
        <v>559</v>
      </c>
      <c r="E38" s="48" t="s">
        <v>560</v>
      </c>
      <c r="F38" s="79">
        <f>'[9]全体'!$D$5</f>
        <v>956.45</v>
      </c>
      <c r="G38" s="48" t="s">
        <v>171</v>
      </c>
      <c r="H38" s="49"/>
      <c r="I38" s="50">
        <f>'[10]●諸経費_採用'!$I$23/1000</f>
        <v>35298.038</v>
      </c>
      <c r="J38" s="51">
        <f t="shared" si="9"/>
        <v>0</v>
      </c>
      <c r="K38" s="51">
        <f t="shared" si="9"/>
        <v>0</v>
      </c>
      <c r="L38" s="51">
        <f t="shared" si="9"/>
        <v>0</v>
      </c>
      <c r="M38" s="51">
        <f t="shared" si="9"/>
        <v>35298.038</v>
      </c>
      <c r="N38" s="52">
        <f t="shared" si="9"/>
        <v>0</v>
      </c>
      <c r="Q38" s="26" t="s">
        <v>172</v>
      </c>
    </row>
    <row r="39" spans="3:17" ht="19.5" customHeight="1">
      <c r="C39" s="53"/>
      <c r="D39" s="56" t="s">
        <v>185</v>
      </c>
      <c r="E39" s="56"/>
      <c r="F39" s="56">
        <v>60</v>
      </c>
      <c r="G39" s="70" t="s">
        <v>186</v>
      </c>
      <c r="H39" s="56">
        <v>150</v>
      </c>
      <c r="I39" s="57">
        <f>'今回設計'!I25/1000</f>
        <v>8942.088</v>
      </c>
      <c r="J39" s="58">
        <f t="shared" si="9"/>
        <v>0</v>
      </c>
      <c r="K39" s="58">
        <f t="shared" si="9"/>
        <v>0</v>
      </c>
      <c r="L39" s="58">
        <f t="shared" si="9"/>
        <v>0</v>
      </c>
      <c r="M39" s="58">
        <f t="shared" si="9"/>
        <v>8942.088</v>
      </c>
      <c r="N39" s="72">
        <f t="shared" si="9"/>
        <v>0</v>
      </c>
      <c r="Q39" s="26" t="s">
        <v>172</v>
      </c>
    </row>
    <row r="40" spans="3:17" ht="19.5" customHeight="1">
      <c r="C40" s="53"/>
      <c r="D40" s="54" t="s">
        <v>174</v>
      </c>
      <c r="E40" s="54"/>
      <c r="F40" s="54">
        <v>7</v>
      </c>
      <c r="G40" s="55" t="s">
        <v>175</v>
      </c>
      <c r="H40" s="56">
        <v>600</v>
      </c>
      <c r="I40" s="57">
        <f>'今回設計'!I20/1000</f>
        <v>4090.228</v>
      </c>
      <c r="J40" s="58">
        <f t="shared" si="9"/>
        <v>0</v>
      </c>
      <c r="K40" s="58">
        <f t="shared" si="9"/>
        <v>0</v>
      </c>
      <c r="L40" s="58">
        <f t="shared" si="9"/>
        <v>0</v>
      </c>
      <c r="M40" s="58">
        <f t="shared" si="9"/>
        <v>4090.228</v>
      </c>
      <c r="N40" s="72">
        <f t="shared" si="9"/>
        <v>0</v>
      </c>
      <c r="Q40" s="26" t="s">
        <v>176</v>
      </c>
    </row>
    <row r="41" spans="3:17" ht="19.5" customHeight="1">
      <c r="C41" s="73"/>
      <c r="D41" s="60" t="s">
        <v>177</v>
      </c>
      <c r="E41" s="81"/>
      <c r="F41" s="81">
        <f>SUM(F35:F38)</f>
        <v>4336.11</v>
      </c>
      <c r="G41" s="82" t="s">
        <v>148</v>
      </c>
      <c r="H41" s="81"/>
      <c r="I41" s="83">
        <f>'[4]延長集計と調査費按分'!M10</f>
        <v>11450</v>
      </c>
      <c r="J41" s="84">
        <f t="shared" si="9"/>
        <v>0</v>
      </c>
      <c r="K41" s="84">
        <f t="shared" si="9"/>
        <v>0</v>
      </c>
      <c r="L41" s="84">
        <f t="shared" si="9"/>
        <v>11450</v>
      </c>
      <c r="M41" s="84"/>
      <c r="N41" s="85"/>
      <c r="Q41" s="26" t="s">
        <v>178</v>
      </c>
    </row>
    <row r="42" spans="3:14" ht="19.5" customHeight="1" thickBot="1">
      <c r="C42" s="73"/>
      <c r="D42" s="65" t="s">
        <v>179</v>
      </c>
      <c r="E42" s="65"/>
      <c r="F42" s="66"/>
      <c r="G42" s="67"/>
      <c r="H42" s="68"/>
      <c r="I42" s="69">
        <f aca="true" t="shared" si="10" ref="I42:N42">SUM(I35:I41)</f>
        <v>151792.635</v>
      </c>
      <c r="J42" s="69">
        <f t="shared" si="10"/>
        <v>0</v>
      </c>
      <c r="K42" s="69">
        <f t="shared" si="10"/>
        <v>0</v>
      </c>
      <c r="L42" s="69">
        <f t="shared" si="10"/>
        <v>11450</v>
      </c>
      <c r="M42" s="69">
        <f t="shared" si="10"/>
        <v>140342.635</v>
      </c>
      <c r="N42" s="65">
        <f t="shared" si="10"/>
        <v>0</v>
      </c>
    </row>
    <row r="43" spans="3:14" ht="19.5" customHeight="1">
      <c r="C43" s="86" t="s">
        <v>179</v>
      </c>
      <c r="D43" s="87" t="s">
        <v>169</v>
      </c>
      <c r="E43" s="87"/>
      <c r="F43" s="88">
        <f>SUM(F15:F16,F21:F23,F28:F30,F35:F38)</f>
        <v>10936.110000000002</v>
      </c>
      <c r="G43" s="89" t="s">
        <v>171</v>
      </c>
      <c r="H43" s="87"/>
      <c r="I43" s="90">
        <f aca="true" t="shared" si="11" ref="I43:N43">SUM(I15:I16,I21:I23,I28:I30,I35:I38)</f>
        <v>252105.31900000002</v>
      </c>
      <c r="J43" s="90">
        <f t="shared" si="11"/>
        <v>0</v>
      </c>
      <c r="K43" s="90">
        <f t="shared" si="11"/>
        <v>0</v>
      </c>
      <c r="L43" s="90">
        <f t="shared" si="11"/>
        <v>124795</v>
      </c>
      <c r="M43" s="90">
        <f t="shared" si="11"/>
        <v>127310.319</v>
      </c>
      <c r="N43" s="91">
        <f t="shared" si="11"/>
        <v>0</v>
      </c>
    </row>
    <row r="44" spans="3:14" ht="19.5" customHeight="1">
      <c r="C44" s="92" t="s">
        <v>173</v>
      </c>
      <c r="D44" s="56" t="s">
        <v>185</v>
      </c>
      <c r="E44" s="93"/>
      <c r="F44" s="93">
        <f>F17+F24+F31+F39</f>
        <v>139</v>
      </c>
      <c r="G44" s="70" t="s">
        <v>186</v>
      </c>
      <c r="H44" s="56"/>
      <c r="I44" s="57">
        <f aca="true" t="shared" si="12" ref="I44:N44">I17+I24+I31+I39</f>
        <v>20792.088</v>
      </c>
      <c r="J44" s="57">
        <f t="shared" si="12"/>
        <v>0</v>
      </c>
      <c r="K44" s="57">
        <f t="shared" si="12"/>
        <v>0</v>
      </c>
      <c r="L44" s="57">
        <f t="shared" si="12"/>
        <v>11850</v>
      </c>
      <c r="M44" s="93">
        <f t="shared" si="12"/>
        <v>8942.088</v>
      </c>
      <c r="N44" s="94">
        <f t="shared" si="12"/>
        <v>0</v>
      </c>
    </row>
    <row r="45" spans="3:14" ht="19.5" customHeight="1">
      <c r="C45" s="92"/>
      <c r="D45" s="54" t="s">
        <v>174</v>
      </c>
      <c r="E45" s="93"/>
      <c r="F45" s="93">
        <f>F18+F25+F32+F40</f>
        <v>20</v>
      </c>
      <c r="G45" s="70" t="s">
        <v>175</v>
      </c>
      <c r="H45" s="56"/>
      <c r="I45" s="57">
        <f>I18+I25+I32+I40</f>
        <v>11890.228</v>
      </c>
      <c r="J45" s="57">
        <f>J18+J25+J32+J40</f>
        <v>0</v>
      </c>
      <c r="K45" s="57">
        <f>K18+K25+K32+K40</f>
        <v>0</v>
      </c>
      <c r="L45" s="57">
        <f>L18+L25+L32+L40</f>
        <v>7800</v>
      </c>
      <c r="M45" s="57">
        <f>M18+M25+M32+M40</f>
        <v>4090.228</v>
      </c>
      <c r="N45" s="95">
        <f>+N18+N25+N32+N40</f>
        <v>0</v>
      </c>
    </row>
    <row r="46" spans="3:14" ht="19.5" customHeight="1">
      <c r="C46" s="96"/>
      <c r="D46" s="97" t="s">
        <v>177</v>
      </c>
      <c r="E46" s="98"/>
      <c r="F46" s="98">
        <f>+F19+F26+F33+F41</f>
        <v>10936.11</v>
      </c>
      <c r="G46" s="99" t="s">
        <v>192</v>
      </c>
      <c r="H46" s="100"/>
      <c r="I46" s="98">
        <f>+I19+I26+I33+I41</f>
        <v>32540</v>
      </c>
      <c r="J46" s="98">
        <f>+J19+J26+J33+J41</f>
        <v>0</v>
      </c>
      <c r="K46" s="98">
        <f>+K19+K26+K33+K41</f>
        <v>21090</v>
      </c>
      <c r="L46" s="98">
        <f>+L19+L26+L33+L41</f>
        <v>11450</v>
      </c>
      <c r="M46" s="98"/>
      <c r="N46" s="101"/>
    </row>
    <row r="47" spans="3:19" ht="19.5" customHeight="1" thickBot="1">
      <c r="C47" s="102"/>
      <c r="D47" s="103" t="s">
        <v>193</v>
      </c>
      <c r="E47" s="103"/>
      <c r="F47" s="104"/>
      <c r="G47" s="105"/>
      <c r="H47" s="106"/>
      <c r="I47" s="107">
        <f aca="true" t="shared" si="13" ref="I47:N47">SUM(I43:I46)</f>
        <v>317327.635</v>
      </c>
      <c r="J47" s="107">
        <f t="shared" si="13"/>
        <v>0</v>
      </c>
      <c r="K47" s="107">
        <f t="shared" si="13"/>
        <v>21090</v>
      </c>
      <c r="L47" s="107">
        <f t="shared" si="13"/>
        <v>155895</v>
      </c>
      <c r="M47" s="107">
        <f t="shared" si="13"/>
        <v>140342.635</v>
      </c>
      <c r="N47" s="108">
        <f t="shared" si="13"/>
        <v>0</v>
      </c>
      <c r="Q47" s="26" t="s">
        <v>194</v>
      </c>
      <c r="R47" s="25">
        <f>'[5]●全ﾎﾟﾘ'!$I$51</f>
        <v>289994</v>
      </c>
      <c r="S47" s="25">
        <f>I47-R47</f>
        <v>27333.63500000001</v>
      </c>
    </row>
    <row r="48" spans="3:14" ht="19.5" customHeight="1">
      <c r="C48" s="581"/>
      <c r="D48" s="582"/>
      <c r="E48" s="43"/>
      <c r="F48" s="43"/>
      <c r="G48" s="43"/>
      <c r="H48" s="43"/>
      <c r="I48" s="109"/>
      <c r="J48" s="110"/>
      <c r="K48" s="110"/>
      <c r="L48" s="110"/>
      <c r="M48" s="110"/>
      <c r="N48" s="111"/>
    </row>
    <row r="49" spans="3:14" ht="19.5" customHeight="1">
      <c r="C49" s="112" t="s">
        <v>195</v>
      </c>
      <c r="D49" s="113"/>
      <c r="E49" s="113"/>
      <c r="F49" s="113"/>
      <c r="G49" s="113"/>
      <c r="H49" s="113"/>
      <c r="I49" s="114" t="s">
        <v>196</v>
      </c>
      <c r="J49" s="115"/>
      <c r="K49" s="115">
        <v>0.05</v>
      </c>
      <c r="L49" s="116">
        <v>0.08</v>
      </c>
      <c r="M49" s="116">
        <v>0.1</v>
      </c>
      <c r="N49" s="116"/>
    </row>
    <row r="50" spans="3:14" ht="19.5" customHeight="1">
      <c r="C50" s="57" t="s">
        <v>197</v>
      </c>
      <c r="D50" s="70"/>
      <c r="E50" s="70"/>
      <c r="F50" s="70"/>
      <c r="G50" s="70"/>
      <c r="H50" s="70"/>
      <c r="I50" s="57">
        <f>SUM(J50:N50)</f>
        <v>27561</v>
      </c>
      <c r="J50" s="93"/>
      <c r="K50" s="117">
        <f>ROUND(K47*K49,0)</f>
        <v>1055</v>
      </c>
      <c r="L50" s="117">
        <f>ROUND(L47*L49,0)</f>
        <v>12472</v>
      </c>
      <c r="M50" s="117">
        <f>ROUND(M47*M49,0)</f>
        <v>14034</v>
      </c>
      <c r="N50" s="93"/>
    </row>
    <row r="51" spans="3:14" ht="19.5" customHeight="1">
      <c r="C51" s="57" t="s">
        <v>198</v>
      </c>
      <c r="D51" s="70"/>
      <c r="E51" s="70"/>
      <c r="F51" s="70"/>
      <c r="G51" s="70"/>
      <c r="H51" s="70"/>
      <c r="I51" s="57">
        <f>SUM(J51:N51)</f>
        <v>344888.635</v>
      </c>
      <c r="J51" s="93"/>
      <c r="K51" s="93">
        <f>K47+K50</f>
        <v>22145</v>
      </c>
      <c r="L51" s="93">
        <f>L47+L50</f>
        <v>168367</v>
      </c>
      <c r="M51" s="93">
        <f>M47+M50</f>
        <v>154376.635</v>
      </c>
      <c r="N51" s="93"/>
    </row>
    <row r="52" spans="3:14" ht="19.5" customHeight="1">
      <c r="C52" s="57" t="s">
        <v>199</v>
      </c>
      <c r="D52" s="70"/>
      <c r="E52" s="70"/>
      <c r="F52" s="70"/>
      <c r="G52" s="70"/>
      <c r="H52" s="70"/>
      <c r="I52" s="57"/>
      <c r="J52" s="93"/>
      <c r="K52" s="118">
        <f>IF(K51&gt;10000,IF(K51&gt;30000,0.02,0.025),0.045)</f>
        <v>0.025</v>
      </c>
      <c r="L52" s="118">
        <f>IF(L51&gt;10000,IF(L51&gt;30000,0.02,0.025),0.045)</f>
        <v>0.02</v>
      </c>
      <c r="M52" s="118">
        <f>IF(M51&gt;10000,IF(M51&gt;30000,0.02,0.025),0.045)</f>
        <v>0.02</v>
      </c>
      <c r="N52" s="118"/>
    </row>
    <row r="53" spans="3:14" ht="19.5" customHeight="1">
      <c r="C53" s="109" t="s">
        <v>200</v>
      </c>
      <c r="D53" s="43"/>
      <c r="E53" s="43"/>
      <c r="F53" s="43"/>
      <c r="G53" s="43"/>
      <c r="H53" s="43"/>
      <c r="I53" s="109">
        <f>SUM(J53:N53)</f>
        <v>7007</v>
      </c>
      <c r="J53" s="110"/>
      <c r="K53" s="110">
        <f>ROUNDDOWN(K51*K52,0)</f>
        <v>553</v>
      </c>
      <c r="L53" s="110">
        <f>ROUNDDOWN(L51*L52,0)</f>
        <v>3367</v>
      </c>
      <c r="M53" s="110">
        <f>ROUNDDOWN(M51*M52,0)</f>
        <v>3087</v>
      </c>
      <c r="N53" s="110"/>
    </row>
    <row r="54" spans="3:19" ht="19.5" customHeight="1">
      <c r="C54" s="119" t="s">
        <v>201</v>
      </c>
      <c r="D54" s="120"/>
      <c r="E54" s="121"/>
      <c r="F54" s="121"/>
      <c r="G54" s="121"/>
      <c r="H54" s="121"/>
      <c r="I54" s="122">
        <f>SUM(J54:N54)</f>
        <v>351895.635</v>
      </c>
      <c r="J54" s="123"/>
      <c r="K54" s="123">
        <f>K51+K53</f>
        <v>22698</v>
      </c>
      <c r="L54" s="123">
        <f>L51+L53</f>
        <v>171734</v>
      </c>
      <c r="M54" s="123">
        <f>M51+M53</f>
        <v>157463.635</v>
      </c>
      <c r="N54" s="123"/>
      <c r="Q54" s="26" t="s">
        <v>194</v>
      </c>
      <c r="R54" s="25">
        <f>'[5]●全ﾎﾟﾘ'!$I$58</f>
        <v>319840.22</v>
      </c>
      <c r="S54" s="25">
        <f>I54-R54</f>
        <v>32055.415000000037</v>
      </c>
    </row>
    <row r="55" spans="3:14" ht="19.5" customHeight="1">
      <c r="C55" s="124" t="s">
        <v>567</v>
      </c>
      <c r="D55" s="125"/>
      <c r="E55" s="125"/>
      <c r="F55" s="125"/>
      <c r="G55" s="125"/>
      <c r="H55" s="125"/>
      <c r="I55" s="125"/>
      <c r="J55" s="125"/>
      <c r="K55" s="125"/>
      <c r="L55" s="125"/>
      <c r="M55" s="125"/>
      <c r="N55" s="125"/>
    </row>
    <row r="56" spans="3:14" ht="19.5" customHeight="1">
      <c r="C56" s="124" t="s">
        <v>202</v>
      </c>
      <c r="D56" s="125"/>
      <c r="E56" s="125"/>
      <c r="F56" s="125"/>
      <c r="G56" s="125"/>
      <c r="H56" s="125"/>
      <c r="I56" s="125"/>
      <c r="J56" s="125"/>
      <c r="K56" s="125"/>
      <c r="L56" s="125"/>
      <c r="M56" s="125"/>
      <c r="N56" s="125"/>
    </row>
    <row r="57" spans="3:14" ht="19.5" customHeight="1">
      <c r="C57" s="125"/>
      <c r="D57" s="125"/>
      <c r="E57" s="125"/>
      <c r="F57" s="125"/>
      <c r="G57" s="125"/>
      <c r="H57" s="125"/>
      <c r="I57" s="125"/>
      <c r="J57" s="125"/>
      <c r="K57" s="125"/>
      <c r="L57" s="125"/>
      <c r="M57" s="125"/>
      <c r="N57" s="125"/>
    </row>
    <row r="58" spans="3:14" ht="19.5" customHeight="1">
      <c r="C58" s="126" t="s">
        <v>203</v>
      </c>
      <c r="D58" s="127" t="s">
        <v>204</v>
      </c>
      <c r="E58" s="128"/>
      <c r="F58" s="128"/>
      <c r="G58" s="128"/>
      <c r="H58" s="128"/>
      <c r="I58" s="126">
        <f>SUM(J58:N58)</f>
        <v>35558</v>
      </c>
      <c r="J58" s="128"/>
      <c r="K58" s="126">
        <f>ROUND((K44+K45)*(1+K49),0)</f>
        <v>0</v>
      </c>
      <c r="L58" s="126">
        <f>ROUND((L44+L45)*(1+L49),0)</f>
        <v>21222</v>
      </c>
      <c r="M58" s="126">
        <f>ROUND((M44+M45)*(1+M49),0)</f>
        <v>14336</v>
      </c>
      <c r="N58" s="113"/>
    </row>
    <row r="59" spans="3:14" ht="19.5" customHeight="1">
      <c r="C59" s="129"/>
      <c r="D59" s="93" t="s">
        <v>205</v>
      </c>
      <c r="E59" s="129"/>
      <c r="F59" s="129"/>
      <c r="G59" s="129"/>
      <c r="H59" s="129"/>
      <c r="I59" s="93">
        <f>SUM(J59:N59)</f>
        <v>710</v>
      </c>
      <c r="J59" s="129"/>
      <c r="K59" s="93">
        <f>ROUNDDOWN(K58*K52,0)</f>
        <v>0</v>
      </c>
      <c r="L59" s="93">
        <f>ROUNDDOWN(L58*L52,0)</f>
        <v>424</v>
      </c>
      <c r="M59" s="93">
        <f>ROUNDDOWN(M58*M52,0)</f>
        <v>286</v>
      </c>
      <c r="N59" s="70"/>
    </row>
    <row r="60" spans="3:14" ht="19.5" customHeight="1">
      <c r="C60" s="129"/>
      <c r="D60" s="93" t="s">
        <v>206</v>
      </c>
      <c r="E60" s="129"/>
      <c r="F60" s="129"/>
      <c r="G60" s="129"/>
      <c r="H60" s="129"/>
      <c r="I60" s="93">
        <f>SUM(J60:N60)</f>
        <v>36268</v>
      </c>
      <c r="J60" s="129"/>
      <c r="K60" s="93">
        <f>SUM(K58:K59)</f>
        <v>0</v>
      </c>
      <c r="L60" s="93">
        <f>SUM(L58:L59)</f>
        <v>21646</v>
      </c>
      <c r="M60" s="93">
        <f>SUM(M58:M59)</f>
        <v>14622</v>
      </c>
      <c r="N60" s="70"/>
    </row>
    <row r="61" spans="3:14" ht="19.5" customHeight="1">
      <c r="C61" s="93" t="s">
        <v>207</v>
      </c>
      <c r="D61" s="93" t="s">
        <v>208</v>
      </c>
      <c r="E61" s="129"/>
      <c r="F61" s="129"/>
      <c r="G61" s="129"/>
      <c r="H61" s="129"/>
      <c r="I61" s="93">
        <f>SUM(J61:N61)</f>
        <v>315627.635</v>
      </c>
      <c r="J61" s="129"/>
      <c r="K61" s="93">
        <f>K54-K60</f>
        <v>22698</v>
      </c>
      <c r="L61" s="93">
        <f>L54-L60</f>
        <v>150088</v>
      </c>
      <c r="M61" s="93">
        <f>M54-M60</f>
        <v>142841.635</v>
      </c>
      <c r="N61" s="70"/>
    </row>
    <row r="62" spans="3:14" ht="19.5" customHeight="1">
      <c r="C62" s="130" t="s">
        <v>209</v>
      </c>
      <c r="D62" s="131" t="s">
        <v>210</v>
      </c>
      <c r="E62" s="132"/>
      <c r="F62" s="132"/>
      <c r="G62" s="132"/>
      <c r="H62" s="132"/>
      <c r="I62" s="132"/>
      <c r="J62" s="132"/>
      <c r="K62" s="133">
        <v>0.4</v>
      </c>
      <c r="L62" s="133">
        <v>0.4</v>
      </c>
      <c r="M62" s="133">
        <v>0.4</v>
      </c>
      <c r="N62" s="134"/>
    </row>
    <row r="63" spans="3:14" ht="19.5" customHeight="1">
      <c r="C63" s="135" t="s">
        <v>211</v>
      </c>
      <c r="D63" s="136"/>
      <c r="E63" s="137"/>
      <c r="F63" s="137"/>
      <c r="G63" s="137"/>
      <c r="H63" s="137"/>
      <c r="I63" s="137"/>
      <c r="J63" s="137"/>
      <c r="K63" s="138"/>
      <c r="L63" s="138"/>
      <c r="M63" s="138"/>
      <c r="N63" s="139"/>
    </row>
    <row r="64" spans="3:14" ht="19.5" customHeight="1">
      <c r="C64" s="93" t="s">
        <v>212</v>
      </c>
      <c r="D64" s="93" t="s">
        <v>213</v>
      </c>
      <c r="E64" s="129"/>
      <c r="F64" s="129"/>
      <c r="G64" s="129"/>
      <c r="H64" s="129"/>
      <c r="I64" s="93">
        <f>SUM(J64:N64)</f>
        <v>126250</v>
      </c>
      <c r="J64" s="129"/>
      <c r="K64" s="93">
        <f>ROUNDDOWN(K61*K62,0)</f>
        <v>9079</v>
      </c>
      <c r="L64" s="93">
        <f>ROUNDDOWN(L61*L62,0)</f>
        <v>60035</v>
      </c>
      <c r="M64" s="93">
        <f>ROUNDDOWN(M61*M62,0)</f>
        <v>57136</v>
      </c>
      <c r="N64" s="70"/>
    </row>
    <row r="65" spans="3:14" ht="19.5" customHeight="1">
      <c r="C65" s="93" t="s">
        <v>214</v>
      </c>
      <c r="D65" s="93" t="s">
        <v>215</v>
      </c>
      <c r="E65" s="129"/>
      <c r="F65" s="129"/>
      <c r="G65" s="129"/>
      <c r="H65" s="129"/>
      <c r="I65" s="93">
        <f>SUM(J65:N65)</f>
        <v>225645.635</v>
      </c>
      <c r="J65" s="129"/>
      <c r="K65" s="93">
        <f>K54-K64</f>
        <v>13619</v>
      </c>
      <c r="L65" s="93">
        <f>L54-L64</f>
        <v>111699</v>
      </c>
      <c r="M65" s="93">
        <f>M54-M64</f>
        <v>100327.63500000001</v>
      </c>
      <c r="N65" s="70"/>
    </row>
    <row r="66" spans="3:14" ht="19.5" customHeight="1">
      <c r="C66" s="140" t="s">
        <v>216</v>
      </c>
      <c r="D66" s="140" t="s">
        <v>217</v>
      </c>
      <c r="E66" s="141"/>
      <c r="F66" s="141"/>
      <c r="G66" s="141"/>
      <c r="H66" s="141"/>
      <c r="I66" s="140">
        <f>SUM(J66:N66)</f>
        <v>351895.635</v>
      </c>
      <c r="J66" s="141"/>
      <c r="K66" s="140">
        <f>K64+K65</f>
        <v>22698</v>
      </c>
      <c r="L66" s="140">
        <f>L64+L65</f>
        <v>171734</v>
      </c>
      <c r="M66" s="140">
        <f>M64+M65</f>
        <v>157463.635</v>
      </c>
      <c r="N66" s="142"/>
    </row>
    <row r="67" spans="3:14" ht="19.5" customHeight="1">
      <c r="C67" s="34"/>
      <c r="D67" s="125"/>
      <c r="E67" s="125"/>
      <c r="F67" s="125"/>
      <c r="G67" s="125"/>
      <c r="H67" s="125"/>
      <c r="I67" s="125"/>
      <c r="J67" s="125"/>
      <c r="K67" s="125"/>
      <c r="L67" s="125"/>
      <c r="M67" s="125"/>
      <c r="N67" s="125"/>
    </row>
    <row r="68" spans="3:15" ht="22.5">
      <c r="C68" s="583" t="s">
        <v>218</v>
      </c>
      <c r="D68" s="584"/>
      <c r="E68" s="584"/>
      <c r="F68" s="584"/>
      <c r="G68" s="584"/>
      <c r="H68" s="584"/>
      <c r="I68" s="584"/>
      <c r="J68" s="143" t="s">
        <v>219</v>
      </c>
      <c r="K68" s="143" t="s">
        <v>220</v>
      </c>
      <c r="L68" s="144" t="s">
        <v>221</v>
      </c>
      <c r="M68" s="145" t="s">
        <v>222</v>
      </c>
      <c r="N68" s="146" t="s">
        <v>223</v>
      </c>
      <c r="O68" s="34"/>
    </row>
    <row r="70" spans="3:13" ht="13.5">
      <c r="C70" s="25" t="s">
        <v>457</v>
      </c>
      <c r="J70" s="26"/>
      <c r="K70" s="26" t="s">
        <v>430</v>
      </c>
      <c r="L70" s="26" t="s">
        <v>141</v>
      </c>
      <c r="M70" s="26" t="s">
        <v>142</v>
      </c>
    </row>
    <row r="71" spans="2:14" ht="13.5">
      <c r="B71" s="25" t="s">
        <v>57</v>
      </c>
      <c r="C71" s="25" t="s">
        <v>452</v>
      </c>
      <c r="D71" s="292" t="s">
        <v>443</v>
      </c>
      <c r="I71" s="320">
        <f>SUM(K71:M71)</f>
        <v>149042</v>
      </c>
      <c r="J71" s="318"/>
      <c r="K71" s="319">
        <f>K43/1.4</f>
        <v>0</v>
      </c>
      <c r="L71" s="319">
        <f>'確認1'!J75/1000</f>
        <v>91631</v>
      </c>
      <c r="M71" s="319">
        <f>'確認2'!J75/1000</f>
        <v>57411</v>
      </c>
      <c r="N71" s="32" t="s">
        <v>14</v>
      </c>
    </row>
    <row r="72" spans="3:17" ht="13.5">
      <c r="C72" s="25" t="s">
        <v>16</v>
      </c>
      <c r="D72" s="34" t="s">
        <v>441</v>
      </c>
      <c r="F72" s="314">
        <v>0.6</v>
      </c>
      <c r="G72" s="25" t="s">
        <v>54</v>
      </c>
      <c r="H72" s="29"/>
      <c r="I72" s="318">
        <f>SUM(K72:M72)</f>
        <v>13051.2</v>
      </c>
      <c r="J72" s="318"/>
      <c r="K72" s="318">
        <f>K44/1.4</f>
        <v>0</v>
      </c>
      <c r="L72" s="318">
        <f>'確認3'!$J$75/1000*'概算事業費'!$F72</f>
        <v>8010</v>
      </c>
      <c r="M72" s="318">
        <f>'確認4'!$J$75/1000*'概算事業費'!$F72</f>
        <v>5041.2</v>
      </c>
      <c r="N72" s="27"/>
      <c r="P72" s="315">
        <f>L72/L74</f>
        <v>0.6</v>
      </c>
      <c r="Q72" s="315">
        <f>M72/M74</f>
        <v>0.6</v>
      </c>
    </row>
    <row r="73" spans="3:17" ht="13.5">
      <c r="C73" s="25" t="s">
        <v>16</v>
      </c>
      <c r="D73" s="34" t="s">
        <v>442</v>
      </c>
      <c r="F73" s="314">
        <v>0.4</v>
      </c>
      <c r="G73" s="25" t="s">
        <v>54</v>
      </c>
      <c r="I73" s="318">
        <f>SUM(K73:M73)</f>
        <v>8700.8</v>
      </c>
      <c r="J73" s="318"/>
      <c r="K73" s="318">
        <f>K45/1.4</f>
        <v>0</v>
      </c>
      <c r="L73" s="318">
        <f>'確認3'!$J$75/1000*'概算事業費'!$F73</f>
        <v>5340</v>
      </c>
      <c r="M73" s="318">
        <f>'確認4'!$J$75/1000*'概算事業費'!$F73</f>
        <v>3360.8</v>
      </c>
      <c r="P73" s="315">
        <f>L73/L74</f>
        <v>0.4</v>
      </c>
      <c r="Q73" s="315">
        <f>M73/M74</f>
        <v>0.4</v>
      </c>
    </row>
    <row r="74" spans="2:17" s="32" customFormat="1" ht="13.5">
      <c r="B74" s="25" t="s">
        <v>58</v>
      </c>
      <c r="C74" s="25" t="s">
        <v>16</v>
      </c>
      <c r="D74" s="292" t="s">
        <v>17</v>
      </c>
      <c r="G74" s="313"/>
      <c r="I74" s="320">
        <f>SUM(K74:M74)</f>
        <v>21752</v>
      </c>
      <c r="J74" s="319"/>
      <c r="K74" s="320">
        <f>SUM(K72:K73)</f>
        <v>0</v>
      </c>
      <c r="L74" s="320">
        <f>SUM(L72:L73)</f>
        <v>13350</v>
      </c>
      <c r="M74" s="320">
        <f>SUM(M72:M73)</f>
        <v>8402</v>
      </c>
      <c r="Q74" s="313"/>
    </row>
    <row r="75" spans="4:17" s="27" customFormat="1" ht="13.5">
      <c r="D75" s="294" t="s">
        <v>436</v>
      </c>
      <c r="G75" s="30"/>
      <c r="I75" s="321">
        <f>SUM(K75:M75)</f>
        <v>170794</v>
      </c>
      <c r="J75" s="321"/>
      <c r="K75" s="321">
        <f>SUM(K71:K73)</f>
        <v>0</v>
      </c>
      <c r="L75" s="321">
        <f>SUM(L71:L73)</f>
        <v>104981</v>
      </c>
      <c r="M75" s="321">
        <f>SUM(M71:M73)</f>
        <v>65813</v>
      </c>
      <c r="Q75" s="30"/>
    </row>
    <row r="76" spans="4:17" s="27" customFormat="1" ht="13.5">
      <c r="D76" s="294"/>
      <c r="G76" s="30"/>
      <c r="I76" s="321"/>
      <c r="J76" s="321"/>
      <c r="K76" s="321"/>
      <c r="L76" s="321"/>
      <c r="M76" s="321"/>
      <c r="Q76" s="30"/>
    </row>
    <row r="77" spans="3:13" ht="13.5">
      <c r="C77" s="25" t="s">
        <v>453</v>
      </c>
      <c r="D77" s="299" t="s">
        <v>449</v>
      </c>
      <c r="E77" s="299"/>
      <c r="F77" s="299"/>
      <c r="G77" s="300"/>
      <c r="H77" s="299"/>
      <c r="I77" s="322">
        <f aca="true" t="shared" si="14" ref="I77:I84">SUM(K77:M77)</f>
        <v>11674</v>
      </c>
      <c r="J77" s="322"/>
      <c r="K77" s="322">
        <v>0</v>
      </c>
      <c r="L77" s="322">
        <f>'入力1'!C55/1000</f>
        <v>6926</v>
      </c>
      <c r="M77" s="322">
        <f>'入力2'!C55/1000</f>
        <v>4748</v>
      </c>
    </row>
    <row r="78" spans="3:13" ht="13.5">
      <c r="C78" s="25" t="s">
        <v>453</v>
      </c>
      <c r="D78" s="299" t="s">
        <v>450</v>
      </c>
      <c r="E78" s="299"/>
      <c r="F78" s="299"/>
      <c r="G78" s="300"/>
      <c r="H78" s="299"/>
      <c r="I78" s="322">
        <f t="shared" si="14"/>
        <v>23052</v>
      </c>
      <c r="J78" s="322"/>
      <c r="K78" s="322">
        <v>0</v>
      </c>
      <c r="L78" s="322">
        <f>'入力1'!C56/1000</f>
        <v>13890</v>
      </c>
      <c r="M78" s="322">
        <f>'入力2'!C56/1000</f>
        <v>9162</v>
      </c>
    </row>
    <row r="79" spans="3:13" ht="13.5">
      <c r="C79" s="25" t="s">
        <v>453</v>
      </c>
      <c r="D79" s="299" t="s">
        <v>451</v>
      </c>
      <c r="E79" s="299"/>
      <c r="F79" s="299"/>
      <c r="G79" s="300"/>
      <c r="H79" s="299"/>
      <c r="I79" s="322">
        <f t="shared" si="14"/>
        <v>20543</v>
      </c>
      <c r="J79" s="322"/>
      <c r="K79" s="322">
        <v>0</v>
      </c>
      <c r="L79" s="322">
        <f>'入力1'!C57/1000</f>
        <v>12348</v>
      </c>
      <c r="M79" s="322">
        <f>'入力2'!C57/1000</f>
        <v>8195</v>
      </c>
    </row>
    <row r="80" spans="2:13" ht="13.5">
      <c r="B80" s="25" t="s">
        <v>60</v>
      </c>
      <c r="C80" s="25" t="s">
        <v>453</v>
      </c>
      <c r="D80" s="305" t="s">
        <v>447</v>
      </c>
      <c r="E80" s="305"/>
      <c r="F80" s="305"/>
      <c r="G80" s="306"/>
      <c r="H80" s="305"/>
      <c r="I80" s="320">
        <f t="shared" si="14"/>
        <v>55269</v>
      </c>
      <c r="J80" s="320"/>
      <c r="K80" s="320">
        <f>SUM(K77:K79)</f>
        <v>0</v>
      </c>
      <c r="L80" s="320">
        <f>SUM(L77:L79)</f>
        <v>33164</v>
      </c>
      <c r="M80" s="320">
        <f>SUM(M77:M79)</f>
        <v>22105</v>
      </c>
    </row>
    <row r="81" spans="4:13" ht="13.5">
      <c r="D81" s="305"/>
      <c r="E81" s="305"/>
      <c r="F81" s="305"/>
      <c r="G81" s="306"/>
      <c r="H81" s="305"/>
      <c r="I81" s="320"/>
      <c r="J81" s="320"/>
      <c r="K81" s="320"/>
      <c r="L81" s="320"/>
      <c r="M81" s="320"/>
    </row>
    <row r="82" spans="2:13" ht="13.5">
      <c r="B82" s="25" t="s">
        <v>57</v>
      </c>
      <c r="C82" s="25" t="s">
        <v>63</v>
      </c>
      <c r="D82" s="292" t="s">
        <v>72</v>
      </c>
      <c r="E82" s="292"/>
      <c r="F82" s="292"/>
      <c r="G82" s="307"/>
      <c r="H82" s="292"/>
      <c r="I82" s="320">
        <f t="shared" si="14"/>
        <v>204311</v>
      </c>
      <c r="J82" s="319"/>
      <c r="K82" s="319">
        <f>K71+K80</f>
        <v>0</v>
      </c>
      <c r="L82" s="319">
        <f>L71+L80</f>
        <v>124795</v>
      </c>
      <c r="M82" s="319">
        <f>M71+M80</f>
        <v>79516</v>
      </c>
    </row>
    <row r="83" spans="4:13" ht="13.5">
      <c r="D83" s="292" t="s">
        <v>448</v>
      </c>
      <c r="E83" s="292"/>
      <c r="F83" s="292"/>
      <c r="G83" s="307"/>
      <c r="H83" s="292"/>
      <c r="I83" s="320">
        <f t="shared" si="14"/>
        <v>252105.31900000002</v>
      </c>
      <c r="J83" s="319"/>
      <c r="K83" s="319">
        <f>K43</f>
        <v>0</v>
      </c>
      <c r="L83" s="319">
        <f>L43</f>
        <v>124795</v>
      </c>
      <c r="M83" s="319">
        <f>M43</f>
        <v>127310.319</v>
      </c>
    </row>
    <row r="84" spans="4:17" s="296" customFormat="1" ht="13.5">
      <c r="D84" s="295" t="s">
        <v>62</v>
      </c>
      <c r="E84" s="295"/>
      <c r="F84" s="295"/>
      <c r="G84" s="316"/>
      <c r="H84" s="295"/>
      <c r="I84" s="323">
        <f t="shared" si="14"/>
        <v>17935.2</v>
      </c>
      <c r="J84" s="324"/>
      <c r="K84" s="324">
        <f>ROUNDDOWN(K82*K$49,3)</f>
        <v>0</v>
      </c>
      <c r="L84" s="324">
        <f>ROUNDDOWN(L82*L$49,3)</f>
        <v>9983.6</v>
      </c>
      <c r="M84" s="324">
        <f>ROUNDDOWN(M82*M$49,3)</f>
        <v>7951.6</v>
      </c>
      <c r="Q84" s="317"/>
    </row>
    <row r="85" spans="4:13" ht="13.5">
      <c r="D85" s="299"/>
      <c r="E85" s="299"/>
      <c r="F85" s="299"/>
      <c r="G85" s="300"/>
      <c r="H85" s="299"/>
      <c r="I85" s="322"/>
      <c r="J85" s="322"/>
      <c r="K85" s="322"/>
      <c r="L85" s="322"/>
      <c r="M85" s="322"/>
    </row>
    <row r="86" spans="3:13" ht="13.5">
      <c r="C86" s="25" t="s">
        <v>59</v>
      </c>
      <c r="D86" s="299" t="s">
        <v>18</v>
      </c>
      <c r="E86" s="299"/>
      <c r="F86" s="299"/>
      <c r="G86" s="300"/>
      <c r="H86" s="299"/>
      <c r="I86" s="322">
        <f aca="true" t="shared" si="15" ref="I86:I93">SUM(K86:M86)</f>
        <v>2415</v>
      </c>
      <c r="J86" s="322"/>
      <c r="K86" s="322">
        <v>0</v>
      </c>
      <c r="L86" s="322">
        <f>'入力3'!C55/1000</f>
        <v>1482</v>
      </c>
      <c r="M86" s="322">
        <f>'入力4'!C55/1000</f>
        <v>933</v>
      </c>
    </row>
    <row r="87" spans="3:13" ht="13.5">
      <c r="C87" s="25" t="s">
        <v>59</v>
      </c>
      <c r="D87" s="299" t="s">
        <v>19</v>
      </c>
      <c r="E87" s="299"/>
      <c r="F87" s="299"/>
      <c r="G87" s="300"/>
      <c r="H87" s="299"/>
      <c r="I87" s="322">
        <f t="shared" si="15"/>
        <v>4152</v>
      </c>
      <c r="J87" s="322"/>
      <c r="K87" s="322">
        <v>0</v>
      </c>
      <c r="L87" s="322">
        <f>'入力3'!C56/1000</f>
        <v>2535</v>
      </c>
      <c r="M87" s="322">
        <f>'入力4'!C56/1000</f>
        <v>1617</v>
      </c>
    </row>
    <row r="88" spans="3:13" ht="13.5">
      <c r="C88" s="25" t="s">
        <v>59</v>
      </c>
      <c r="D88" s="299" t="s">
        <v>20</v>
      </c>
      <c r="E88" s="299"/>
      <c r="F88" s="299"/>
      <c r="G88" s="300"/>
      <c r="H88" s="299"/>
      <c r="I88" s="322">
        <f t="shared" si="15"/>
        <v>3781</v>
      </c>
      <c r="J88" s="322"/>
      <c r="K88" s="322">
        <v>0</v>
      </c>
      <c r="L88" s="322">
        <f>'入力3'!C57/1000</f>
        <v>2283</v>
      </c>
      <c r="M88" s="322">
        <f>'入力4'!C57/1000</f>
        <v>1498</v>
      </c>
    </row>
    <row r="89" spans="2:13" ht="13.5">
      <c r="B89" s="25" t="s">
        <v>58</v>
      </c>
      <c r="C89" s="25" t="s">
        <v>59</v>
      </c>
      <c r="D89" s="305" t="s">
        <v>21</v>
      </c>
      <c r="E89" s="305"/>
      <c r="F89" s="305"/>
      <c r="G89" s="306"/>
      <c r="H89" s="305"/>
      <c r="I89" s="320">
        <f t="shared" si="15"/>
        <v>10348</v>
      </c>
      <c r="J89" s="320"/>
      <c r="K89" s="320">
        <f>SUM(K86:K88)</f>
        <v>0</v>
      </c>
      <c r="L89" s="320">
        <f>SUM(L86:L88)</f>
        <v>6300</v>
      </c>
      <c r="M89" s="320">
        <f>SUM(M86:M88)</f>
        <v>4048</v>
      </c>
    </row>
    <row r="90" spans="4:13" ht="13.5">
      <c r="D90" s="305"/>
      <c r="E90" s="305"/>
      <c r="F90" s="305"/>
      <c r="G90" s="306"/>
      <c r="H90" s="305"/>
      <c r="I90" s="320"/>
      <c r="J90" s="320"/>
      <c r="K90" s="320"/>
      <c r="L90" s="320"/>
      <c r="M90" s="320"/>
    </row>
    <row r="91" spans="2:13" ht="13.5">
      <c r="B91" s="25" t="s">
        <v>61</v>
      </c>
      <c r="C91" s="25" t="s">
        <v>64</v>
      </c>
      <c r="D91" s="292" t="s">
        <v>71</v>
      </c>
      <c r="E91" s="292"/>
      <c r="F91" s="292"/>
      <c r="G91" s="307"/>
      <c r="H91" s="292"/>
      <c r="I91" s="320">
        <f t="shared" si="15"/>
        <v>32100</v>
      </c>
      <c r="J91" s="319"/>
      <c r="K91" s="319">
        <f>K74+K89</f>
        <v>0</v>
      </c>
      <c r="L91" s="319">
        <f>L74+L89</f>
        <v>19650</v>
      </c>
      <c r="M91" s="319">
        <f>M74+M89</f>
        <v>12450</v>
      </c>
    </row>
    <row r="92" spans="4:13" ht="13.5">
      <c r="D92" s="292" t="s">
        <v>448</v>
      </c>
      <c r="E92" s="292"/>
      <c r="F92" s="292"/>
      <c r="G92" s="307"/>
      <c r="H92" s="292"/>
      <c r="I92" s="320">
        <f t="shared" si="15"/>
        <v>32682.316</v>
      </c>
      <c r="J92" s="319"/>
      <c r="K92" s="319">
        <f>K44+K45</f>
        <v>0</v>
      </c>
      <c r="L92" s="319">
        <f>L44+L45</f>
        <v>19650</v>
      </c>
      <c r="M92" s="319">
        <f>M44+M45</f>
        <v>13032.315999999999</v>
      </c>
    </row>
    <row r="93" spans="4:13" ht="13.5">
      <c r="D93" s="295" t="s">
        <v>62</v>
      </c>
      <c r="E93" s="295"/>
      <c r="F93" s="295"/>
      <c r="G93" s="316"/>
      <c r="H93" s="295"/>
      <c r="I93" s="323">
        <f t="shared" si="15"/>
        <v>2817</v>
      </c>
      <c r="J93" s="324"/>
      <c r="K93" s="324">
        <f>ROUNDDOWN(K91*K$49,3)</f>
        <v>0</v>
      </c>
      <c r="L93" s="324">
        <f>ROUNDDOWN(L91*L$49,3)</f>
        <v>1572</v>
      </c>
      <c r="M93" s="324">
        <f>ROUNDDOWN(M91*M$49,3)</f>
        <v>1245</v>
      </c>
    </row>
    <row r="94" spans="4:13" ht="13.5">
      <c r="D94" s="34"/>
      <c r="E94" s="34"/>
      <c r="F94" s="34"/>
      <c r="G94" s="125"/>
      <c r="H94" s="34"/>
      <c r="I94" s="325"/>
      <c r="J94" s="318"/>
      <c r="K94" s="318"/>
      <c r="L94" s="318"/>
      <c r="M94" s="318"/>
    </row>
    <row r="95" spans="2:13" ht="13.5">
      <c r="B95" s="25" t="s">
        <v>60</v>
      </c>
      <c r="D95" s="293" t="s">
        <v>177</v>
      </c>
      <c r="E95" s="34"/>
      <c r="F95" s="34"/>
      <c r="G95" s="125"/>
      <c r="H95" s="34"/>
      <c r="I95" s="326">
        <f>SUM(K95:M95)</f>
        <v>32540</v>
      </c>
      <c r="J95" s="326"/>
      <c r="K95" s="326">
        <f>K46</f>
        <v>21090</v>
      </c>
      <c r="L95" s="326">
        <f>L46</f>
        <v>11450</v>
      </c>
      <c r="M95" s="326">
        <f>M46</f>
        <v>0</v>
      </c>
    </row>
    <row r="96" spans="4:13" ht="13.5">
      <c r="D96" s="295" t="s">
        <v>435</v>
      </c>
      <c r="E96" s="34"/>
      <c r="F96" s="34"/>
      <c r="G96" s="125"/>
      <c r="H96" s="34"/>
      <c r="I96" s="324">
        <f>SUM(K96:M96)</f>
        <v>1970.5</v>
      </c>
      <c r="J96" s="324"/>
      <c r="K96" s="324">
        <f>ROUNDDOWN(K95*K49,3)</f>
        <v>1054.5</v>
      </c>
      <c r="L96" s="324">
        <f>ROUNDDOWN(L95*L49,3)</f>
        <v>916</v>
      </c>
      <c r="M96" s="324">
        <f>ROUNDDOWN(M95*M49,3)</f>
        <v>0</v>
      </c>
    </row>
    <row r="97" spans="4:13" ht="13.5">
      <c r="D97" s="293" t="s">
        <v>456</v>
      </c>
      <c r="E97" s="293"/>
      <c r="F97" s="293"/>
      <c r="G97" s="308"/>
      <c r="H97" s="293"/>
      <c r="I97" s="326">
        <f>SUM(K97:M97)</f>
        <v>34510.5</v>
      </c>
      <c r="J97" s="326"/>
      <c r="K97" s="326">
        <f>SUM(K95:K96)</f>
        <v>22144.5</v>
      </c>
      <c r="L97" s="326">
        <f>SUM(L95:L96)</f>
        <v>12366</v>
      </c>
      <c r="M97" s="326">
        <f>SUM(M95:M96)</f>
        <v>0</v>
      </c>
    </row>
    <row r="98" spans="4:13" ht="13.5">
      <c r="D98" s="34"/>
      <c r="E98" s="34"/>
      <c r="F98" s="34"/>
      <c r="G98" s="125"/>
      <c r="H98" s="34"/>
      <c r="I98" s="325"/>
      <c r="J98" s="318"/>
      <c r="K98" s="318"/>
      <c r="L98" s="318"/>
      <c r="M98" s="318"/>
    </row>
    <row r="99" spans="2:13" ht="13.5">
      <c r="B99" s="25" t="s">
        <v>74</v>
      </c>
      <c r="D99" s="34" t="s">
        <v>73</v>
      </c>
      <c r="E99" s="34"/>
      <c r="F99" s="34"/>
      <c r="G99" s="125"/>
      <c r="H99" s="34"/>
      <c r="I99" s="318">
        <f>SUM(K99:M99)</f>
        <v>236851</v>
      </c>
      <c r="J99" s="318"/>
      <c r="K99" s="318">
        <f>K82+K95</f>
        <v>21090</v>
      </c>
      <c r="L99" s="318">
        <f>L82+L95</f>
        <v>136245</v>
      </c>
      <c r="M99" s="318">
        <f>M82+M95</f>
        <v>79516</v>
      </c>
    </row>
    <row r="100" spans="4:13" ht="13.5">
      <c r="D100" s="34" t="s">
        <v>65</v>
      </c>
      <c r="E100" s="34"/>
      <c r="F100" s="34"/>
      <c r="G100" s="125"/>
      <c r="H100" s="34"/>
      <c r="I100" s="325"/>
      <c r="J100" s="318"/>
      <c r="K100" s="327">
        <f>K52</f>
        <v>0.025</v>
      </c>
      <c r="L100" s="327">
        <f>L52</f>
        <v>0.02</v>
      </c>
      <c r="M100" s="327">
        <f>M52</f>
        <v>0.02</v>
      </c>
    </row>
    <row r="101" spans="4:14" ht="13.5">
      <c r="D101" s="34" t="s">
        <v>76</v>
      </c>
      <c r="E101" s="34"/>
      <c r="F101" s="34"/>
      <c r="G101" s="125"/>
      <c r="H101" s="34"/>
      <c r="I101" s="318">
        <f>SUM(K101:M101)</f>
        <v>4840.9</v>
      </c>
      <c r="J101" s="318"/>
      <c r="K101" s="318">
        <f>ROUNDDOWN(K99*K100,0)</f>
        <v>527</v>
      </c>
      <c r="L101" s="318">
        <f>ROUNDDOWN(L99*L100,0)</f>
        <v>2724</v>
      </c>
      <c r="M101" s="318">
        <f>ROUNDDOWN(M99*M100,0)-0.1</f>
        <v>1589.9</v>
      </c>
      <c r="N101" s="25" t="s">
        <v>81</v>
      </c>
    </row>
    <row r="102" spans="4:13" ht="13.5">
      <c r="D102" s="295" t="s">
        <v>435</v>
      </c>
      <c r="E102" s="34"/>
      <c r="F102" s="34"/>
      <c r="G102" s="125"/>
      <c r="H102" s="34"/>
      <c r="I102" s="324">
        <f>SUM(K102:M102)</f>
        <v>403.26</v>
      </c>
      <c r="J102" s="324"/>
      <c r="K102" s="324">
        <f>ROUNDDOWN(K101*K$49,3)</f>
        <v>26.35</v>
      </c>
      <c r="L102" s="324">
        <f>ROUNDDOWN(L101*L$49,3)</f>
        <v>217.92</v>
      </c>
      <c r="M102" s="324">
        <f>ROUNDDOWN(M101*M$49,3)</f>
        <v>158.99</v>
      </c>
    </row>
    <row r="103" spans="4:13" ht="13.5">
      <c r="D103" s="34" t="s">
        <v>77</v>
      </c>
      <c r="E103" s="34"/>
      <c r="F103" s="34"/>
      <c r="G103" s="125"/>
      <c r="H103" s="34"/>
      <c r="I103" s="318">
        <f>SUM(K103:M103)</f>
        <v>5244.16</v>
      </c>
      <c r="J103" s="318"/>
      <c r="K103" s="318">
        <f>K101+K102</f>
        <v>553.35</v>
      </c>
      <c r="L103" s="318">
        <f>L101+L102</f>
        <v>2941.92</v>
      </c>
      <c r="M103" s="318">
        <f>M101+M102</f>
        <v>1748.89</v>
      </c>
    </row>
    <row r="104" spans="4:13" ht="13.5">
      <c r="D104" s="34"/>
      <c r="E104" s="34"/>
      <c r="F104" s="34"/>
      <c r="G104" s="125"/>
      <c r="H104" s="34"/>
      <c r="I104" s="325"/>
      <c r="J104" s="318"/>
      <c r="K104" s="318"/>
      <c r="L104" s="318"/>
      <c r="M104" s="318"/>
    </row>
    <row r="105" spans="2:13" ht="13.5">
      <c r="B105" s="25" t="s">
        <v>58</v>
      </c>
      <c r="D105" s="34" t="s">
        <v>75</v>
      </c>
      <c r="E105" s="34"/>
      <c r="F105" s="34"/>
      <c r="G105" s="125"/>
      <c r="H105" s="34"/>
      <c r="I105" s="318">
        <f>SUM(K105:M105)</f>
        <v>32100</v>
      </c>
      <c r="J105" s="318"/>
      <c r="K105" s="318">
        <f>K91</f>
        <v>0</v>
      </c>
      <c r="L105" s="318">
        <f>L91</f>
        <v>19650</v>
      </c>
      <c r="M105" s="318">
        <f>M91</f>
        <v>12450</v>
      </c>
    </row>
    <row r="106" spans="4:13" ht="13.5">
      <c r="D106" s="34" t="s">
        <v>65</v>
      </c>
      <c r="E106" s="34"/>
      <c r="F106" s="34"/>
      <c r="G106" s="125"/>
      <c r="H106" s="34"/>
      <c r="I106" s="325"/>
      <c r="J106" s="318"/>
      <c r="K106" s="327">
        <f>K100</f>
        <v>0.025</v>
      </c>
      <c r="L106" s="327">
        <f>L100</f>
        <v>0.02</v>
      </c>
      <c r="M106" s="327">
        <f>M100</f>
        <v>0.02</v>
      </c>
    </row>
    <row r="107" spans="4:14" ht="13.5">
      <c r="D107" s="34" t="s">
        <v>69</v>
      </c>
      <c r="E107" s="34"/>
      <c r="F107" s="34"/>
      <c r="G107" s="125"/>
      <c r="H107" s="34"/>
      <c r="I107" s="318">
        <f>SUM(K107:M107)</f>
        <v>642</v>
      </c>
      <c r="J107" s="318"/>
      <c r="K107" s="318">
        <f>ROUNDDOWN(K105*K106,0)</f>
        <v>0</v>
      </c>
      <c r="L107" s="318">
        <f>ROUNDDOWN(L105*L106,0)</f>
        <v>393</v>
      </c>
      <c r="M107" s="318">
        <f>ROUNDDOWN(M105*M106,0)</f>
        <v>249</v>
      </c>
      <c r="N107" s="25" t="s">
        <v>81</v>
      </c>
    </row>
    <row r="108" spans="4:13" ht="13.5">
      <c r="D108" s="295" t="s">
        <v>435</v>
      </c>
      <c r="E108" s="34"/>
      <c r="F108" s="34"/>
      <c r="G108" s="125"/>
      <c r="H108" s="34"/>
      <c r="I108" s="324">
        <f>SUM(K108:M108)</f>
        <v>56.34</v>
      </c>
      <c r="J108" s="324"/>
      <c r="K108" s="324">
        <f>ROUNDDOWN(K107*K$49,3)</f>
        <v>0</v>
      </c>
      <c r="L108" s="324">
        <f>ROUNDDOWN(L107*L$49,3)</f>
        <v>31.44</v>
      </c>
      <c r="M108" s="324">
        <f>ROUNDDOWN(M107*M$49,3)</f>
        <v>24.9</v>
      </c>
    </row>
    <row r="109" spans="4:13" ht="13.5">
      <c r="D109" s="34" t="s">
        <v>78</v>
      </c>
      <c r="E109" s="34"/>
      <c r="F109" s="34"/>
      <c r="G109" s="125"/>
      <c r="H109" s="34"/>
      <c r="I109" s="318">
        <f>SUM(K109:M109)</f>
        <v>698.3399999999999</v>
      </c>
      <c r="J109" s="318"/>
      <c r="K109" s="318">
        <f>K107+K108</f>
        <v>0</v>
      </c>
      <c r="L109" s="318">
        <f>L107+L108</f>
        <v>424.44</v>
      </c>
      <c r="M109" s="318">
        <f>M107+M108</f>
        <v>273.9</v>
      </c>
    </row>
    <row r="110" spans="4:13" ht="13.5">
      <c r="D110" s="34"/>
      <c r="E110" s="34"/>
      <c r="F110" s="34"/>
      <c r="G110" s="125"/>
      <c r="H110" s="34"/>
      <c r="I110" s="325"/>
      <c r="J110" s="318"/>
      <c r="K110" s="318"/>
      <c r="L110" s="318"/>
      <c r="M110" s="318"/>
    </row>
    <row r="111" spans="3:13" ht="13.5">
      <c r="C111" s="25" t="s">
        <v>79</v>
      </c>
      <c r="D111" s="34"/>
      <c r="E111" s="34"/>
      <c r="F111" s="34"/>
      <c r="G111" s="125"/>
      <c r="H111" s="34"/>
      <c r="I111" s="318">
        <f>SUM(K111:M111)</f>
        <v>268951</v>
      </c>
      <c r="J111" s="318"/>
      <c r="K111" s="318">
        <f>K99+K105</f>
        <v>21090</v>
      </c>
      <c r="L111" s="318">
        <f>L99+L105</f>
        <v>155895</v>
      </c>
      <c r="M111" s="318">
        <f>M99+M105</f>
        <v>91966</v>
      </c>
    </row>
    <row r="112" spans="4:13" ht="13.5">
      <c r="D112" s="34" t="s">
        <v>80</v>
      </c>
      <c r="E112" s="34"/>
      <c r="F112" s="34"/>
      <c r="G112" s="125"/>
      <c r="H112" s="34"/>
      <c r="I112" s="318">
        <f>SUM(K112:M112)</f>
        <v>291673.7</v>
      </c>
      <c r="J112" s="318"/>
      <c r="K112" s="318">
        <f>ROUNDDOWN(K111*(1+K49),3)</f>
        <v>22144.5</v>
      </c>
      <c r="L112" s="318">
        <f>ROUNDDOWN(L111*(1+L49),3)</f>
        <v>168366.6</v>
      </c>
      <c r="M112" s="318">
        <f>ROUNDDOWN(M111*(1+M49),3)</f>
        <v>101162.6</v>
      </c>
    </row>
    <row r="113" spans="4:13" ht="13.5">
      <c r="D113" s="34" t="s">
        <v>454</v>
      </c>
      <c r="E113" s="34"/>
      <c r="F113" s="34"/>
      <c r="G113" s="125"/>
      <c r="H113" s="34"/>
      <c r="I113" s="318">
        <f>SUM(K113:M113)</f>
        <v>5942.5</v>
      </c>
      <c r="J113" s="318"/>
      <c r="K113" s="318">
        <f>K103+K109</f>
        <v>553.35</v>
      </c>
      <c r="L113" s="318">
        <f>L103+L109</f>
        <v>3366.36</v>
      </c>
      <c r="M113" s="318">
        <f>M103+M109</f>
        <v>2022.79</v>
      </c>
    </row>
    <row r="114" spans="4:13" ht="13.5">
      <c r="D114" s="34"/>
      <c r="E114" s="34"/>
      <c r="F114" s="34"/>
      <c r="G114" s="125"/>
      <c r="H114" s="34"/>
      <c r="I114" s="325"/>
      <c r="J114" s="318"/>
      <c r="K114" s="318"/>
      <c r="L114" s="318"/>
      <c r="M114" s="318"/>
    </row>
    <row r="115" spans="3:13" ht="13.5">
      <c r="C115" s="25" t="s">
        <v>66</v>
      </c>
      <c r="D115" s="34" t="s">
        <v>67</v>
      </c>
      <c r="E115" s="34"/>
      <c r="F115" s="34"/>
      <c r="G115" s="125"/>
      <c r="H115" s="34"/>
      <c r="I115" s="318">
        <f>SUM(K115:M115)</f>
        <v>274433.9</v>
      </c>
      <c r="J115" s="318"/>
      <c r="K115" s="318">
        <f>K82+K91+K95+K101+K107</f>
        <v>21617</v>
      </c>
      <c r="L115" s="318">
        <f>L82+L91+L95+L101+L107</f>
        <v>159012</v>
      </c>
      <c r="M115" s="318">
        <f>M82+M91+M95+M101+M107</f>
        <v>93804.9</v>
      </c>
    </row>
    <row r="116" spans="4:13" ht="13.5">
      <c r="D116" s="297" t="s">
        <v>437</v>
      </c>
      <c r="E116" s="297"/>
      <c r="F116" s="297"/>
      <c r="G116" s="298"/>
      <c r="H116" s="297"/>
      <c r="I116" s="324">
        <f>SUM(K116:M116)</f>
        <v>23182.300000000003</v>
      </c>
      <c r="J116" s="323"/>
      <c r="K116" s="323">
        <f>K84+K93+K96+K102+K108</f>
        <v>1080.85</v>
      </c>
      <c r="L116" s="323">
        <f>L84+L93+L96+L102+L108</f>
        <v>12720.960000000001</v>
      </c>
      <c r="M116" s="323">
        <f>M84+M93+M96+M102+M108</f>
        <v>9380.49</v>
      </c>
    </row>
    <row r="117" spans="4:13" ht="13.5">
      <c r="D117" s="34" t="s">
        <v>68</v>
      </c>
      <c r="E117" s="34"/>
      <c r="F117" s="34"/>
      <c r="G117" s="125"/>
      <c r="H117" s="34"/>
      <c r="I117" s="325">
        <f>SUM(I115:I116)</f>
        <v>297616.2</v>
      </c>
      <c r="J117" s="318"/>
      <c r="K117" s="325">
        <f>SUM(K115:K116)</f>
        <v>22697.85</v>
      </c>
      <c r="L117" s="325">
        <f>SUM(L115:L116)</f>
        <v>171732.96</v>
      </c>
      <c r="M117" s="325">
        <f>SUM(M115:M116)</f>
        <v>103185.39</v>
      </c>
    </row>
    <row r="118" spans="4:9" ht="13.5">
      <c r="D118" s="34"/>
      <c r="E118" s="34"/>
      <c r="F118" s="34"/>
      <c r="G118" s="125"/>
      <c r="H118" s="34"/>
      <c r="I118" s="34"/>
    </row>
    <row r="119" spans="3:9" ht="13.5">
      <c r="C119" s="25" t="s">
        <v>55</v>
      </c>
      <c r="D119" s="34"/>
      <c r="E119" s="34"/>
      <c r="F119" s="34"/>
      <c r="G119" s="125"/>
      <c r="H119" s="34"/>
      <c r="I119" s="34"/>
    </row>
    <row r="120" spans="10:13" ht="13.5">
      <c r="J120" s="26"/>
      <c r="K120" s="26"/>
      <c r="L120" s="26"/>
      <c r="M120" s="26" t="s">
        <v>539</v>
      </c>
    </row>
    <row r="121" spans="10:16" ht="13.5">
      <c r="J121" s="26"/>
      <c r="K121" s="26"/>
      <c r="L121" s="26"/>
      <c r="M121" s="26" t="s">
        <v>431</v>
      </c>
      <c r="N121" s="26" t="s">
        <v>432</v>
      </c>
      <c r="P121" s="25" t="s">
        <v>179</v>
      </c>
    </row>
    <row r="122" spans="4:14" ht="13.5">
      <c r="D122" s="292" t="s">
        <v>169</v>
      </c>
      <c r="K122" s="32"/>
      <c r="L122" s="32"/>
      <c r="M122" s="32">
        <f>M71</f>
        <v>57411</v>
      </c>
      <c r="N122" s="32"/>
    </row>
    <row r="123" spans="4:14" ht="13.5">
      <c r="D123" s="34" t="s">
        <v>185</v>
      </c>
      <c r="H123" s="29"/>
      <c r="N123" s="25">
        <f>M72</f>
        <v>5041.2</v>
      </c>
    </row>
    <row r="124" spans="4:14" ht="13.5">
      <c r="D124" s="34" t="s">
        <v>174</v>
      </c>
      <c r="N124" s="25">
        <f>M73</f>
        <v>3360.8</v>
      </c>
    </row>
    <row r="125" spans="4:14" ht="13.5">
      <c r="D125" s="294" t="s">
        <v>436</v>
      </c>
      <c r="E125" s="27"/>
      <c r="F125" s="27"/>
      <c r="G125" s="30"/>
      <c r="H125" s="27"/>
      <c r="I125" s="27">
        <f>SUM(K125:N125)</f>
        <v>65813</v>
      </c>
      <c r="J125" s="27"/>
      <c r="K125" s="27"/>
      <c r="L125" s="27"/>
      <c r="M125" s="27">
        <f>SUM(M122:M124)</f>
        <v>57411</v>
      </c>
      <c r="N125" s="27">
        <f>SUM(N122:N124)</f>
        <v>8402</v>
      </c>
    </row>
    <row r="126" spans="4:9" ht="13.5">
      <c r="D126" s="34"/>
      <c r="E126" s="34"/>
      <c r="F126" s="34"/>
      <c r="G126" s="125"/>
      <c r="H126" s="34"/>
      <c r="I126" s="34"/>
    </row>
    <row r="127" spans="4:14" ht="13.5">
      <c r="D127" s="299" t="s">
        <v>438</v>
      </c>
      <c r="I127" s="301">
        <f>SUM(K127:N127)</f>
        <v>5681</v>
      </c>
      <c r="K127" s="301"/>
      <c r="L127" s="301"/>
      <c r="M127" s="301">
        <f>M77</f>
        <v>4748</v>
      </c>
      <c r="N127" s="301">
        <f>M86</f>
        <v>933</v>
      </c>
    </row>
    <row r="128" spans="4:14" ht="13.5">
      <c r="D128" s="299" t="s">
        <v>439</v>
      </c>
      <c r="E128" s="34"/>
      <c r="F128" s="34"/>
      <c r="G128" s="125"/>
      <c r="H128" s="34"/>
      <c r="I128" s="301">
        <f>SUM(K128:N128)</f>
        <v>10779</v>
      </c>
      <c r="K128" s="301"/>
      <c r="L128" s="301"/>
      <c r="M128" s="301">
        <f>M78</f>
        <v>9162</v>
      </c>
      <c r="N128" s="301">
        <f>M87</f>
        <v>1617</v>
      </c>
    </row>
    <row r="129" spans="4:14" ht="13.5">
      <c r="D129" s="299" t="s">
        <v>440</v>
      </c>
      <c r="E129" s="34"/>
      <c r="F129" s="34"/>
      <c r="G129" s="125"/>
      <c r="H129" s="34"/>
      <c r="I129" s="301">
        <f>SUM(K129:N129)</f>
        <v>9693</v>
      </c>
      <c r="K129" s="301"/>
      <c r="L129" s="301"/>
      <c r="M129" s="301">
        <f>M79</f>
        <v>8195</v>
      </c>
      <c r="N129" s="301">
        <f>M88</f>
        <v>1498</v>
      </c>
    </row>
    <row r="130" spans="4:9" ht="13.5">
      <c r="D130" s="34"/>
      <c r="E130" s="34"/>
      <c r="F130" s="34"/>
      <c r="G130" s="125"/>
      <c r="H130" s="34"/>
      <c r="I130" s="34"/>
    </row>
    <row r="131" spans="4:14" ht="13.5">
      <c r="D131" s="34" t="s">
        <v>56</v>
      </c>
      <c r="E131" s="34"/>
      <c r="F131" s="34"/>
      <c r="G131" s="125"/>
      <c r="H131" s="34"/>
      <c r="I131" s="25">
        <f>SUM(K131:N131)</f>
        <v>91966</v>
      </c>
      <c r="M131" s="25">
        <f>M125+M127+M128+M129</f>
        <v>79516</v>
      </c>
      <c r="N131" s="25">
        <f>N125+N127+N128+N129</f>
        <v>12450</v>
      </c>
    </row>
    <row r="132" spans="4:14" ht="13.5">
      <c r="D132" s="295" t="s">
        <v>62</v>
      </c>
      <c r="E132" s="34"/>
      <c r="F132" s="34"/>
      <c r="G132" s="125"/>
      <c r="H132" s="34"/>
      <c r="I132" s="25">
        <f>SUM(K132:N132)</f>
        <v>9196.6</v>
      </c>
      <c r="M132" s="25">
        <f>M84</f>
        <v>7951.6</v>
      </c>
      <c r="N132" s="25">
        <f>M93</f>
        <v>1245</v>
      </c>
    </row>
    <row r="133" spans="4:9" ht="13.5">
      <c r="D133" s="147"/>
      <c r="E133" s="34"/>
      <c r="F133" s="34"/>
      <c r="G133" s="125"/>
      <c r="H133" s="34"/>
      <c r="I133" s="34"/>
    </row>
    <row r="134" spans="4:14" ht="13.5">
      <c r="D134" s="293" t="s">
        <v>177</v>
      </c>
      <c r="E134" s="34"/>
      <c r="F134" s="34"/>
      <c r="G134" s="125"/>
      <c r="H134" s="34"/>
      <c r="I134" s="25">
        <f>SUM(K134:N134)</f>
        <v>0</v>
      </c>
      <c r="M134" s="25">
        <f>M95</f>
        <v>0</v>
      </c>
      <c r="N134" s="25">
        <v>0</v>
      </c>
    </row>
    <row r="135" spans="4:14" ht="13.5">
      <c r="D135" s="295" t="s">
        <v>435</v>
      </c>
      <c r="E135" s="34"/>
      <c r="F135" s="34"/>
      <c r="G135" s="125"/>
      <c r="H135" s="34"/>
      <c r="I135" s="296">
        <f>SUM(K135:N135)</f>
        <v>0</v>
      </c>
      <c r="J135" s="296"/>
      <c r="K135" s="296"/>
      <c r="L135" s="296"/>
      <c r="M135" s="296">
        <f>M96</f>
        <v>0</v>
      </c>
      <c r="N135" s="296">
        <v>0</v>
      </c>
    </row>
    <row r="136" spans="4:14" ht="13.5">
      <c r="D136" s="293" t="s">
        <v>456</v>
      </c>
      <c r="E136" s="34"/>
      <c r="F136" s="34"/>
      <c r="G136" s="125"/>
      <c r="H136" s="34"/>
      <c r="I136" s="25">
        <f>SUM(K136:N136)</f>
        <v>0</v>
      </c>
      <c r="M136" s="25">
        <f>SUM(M134:M135)</f>
        <v>0</v>
      </c>
      <c r="N136" s="25">
        <f>SUM(N134:N135)</f>
        <v>0</v>
      </c>
    </row>
    <row r="137" spans="4:9" ht="13.5">
      <c r="D137" s="148"/>
      <c r="E137" s="34"/>
      <c r="F137" s="34"/>
      <c r="G137" s="125"/>
      <c r="H137" s="34"/>
      <c r="I137" s="34"/>
    </row>
    <row r="138" spans="4:16" ht="13.5">
      <c r="D138" s="34" t="s">
        <v>70</v>
      </c>
      <c r="E138" s="34"/>
      <c r="F138" s="34"/>
      <c r="G138" s="125"/>
      <c r="H138" s="34"/>
      <c r="I138" s="25">
        <f>SUM(K138:N138)</f>
        <v>91966</v>
      </c>
      <c r="M138" s="25">
        <f>M131+M134</f>
        <v>79516</v>
      </c>
      <c r="N138" s="25">
        <f>N131+N134</f>
        <v>12450</v>
      </c>
      <c r="P138" s="315"/>
    </row>
    <row r="139" spans="4:14" ht="13.5">
      <c r="D139" s="34" t="s">
        <v>455</v>
      </c>
      <c r="I139" s="25">
        <f>SUM(K139:N139)</f>
        <v>1838.9</v>
      </c>
      <c r="M139" s="25">
        <f>M101</f>
        <v>1589.9</v>
      </c>
      <c r="N139" s="25">
        <f>M107</f>
        <v>249</v>
      </c>
    </row>
    <row r="140" spans="4:14" ht="13.5">
      <c r="D140" s="295" t="s">
        <v>435</v>
      </c>
      <c r="I140" s="296">
        <f>SUM(K140:N140)</f>
        <v>183.89000000000001</v>
      </c>
      <c r="K140" s="296"/>
      <c r="L140" s="296"/>
      <c r="M140" s="296">
        <f>M102</f>
        <v>158.99</v>
      </c>
      <c r="N140" s="296">
        <f>M108</f>
        <v>24.9</v>
      </c>
    </row>
    <row r="141" spans="4:14" ht="13.5">
      <c r="D141" s="34" t="s">
        <v>454</v>
      </c>
      <c r="I141" s="25">
        <f>SUM(K141:N141)</f>
        <v>2022.79</v>
      </c>
      <c r="M141" s="25">
        <f>M139+M140</f>
        <v>1748.89</v>
      </c>
      <c r="N141" s="25">
        <f>N139+N140</f>
        <v>273.9</v>
      </c>
    </row>
  </sheetData>
  <sheetProtection/>
  <mergeCells count="2">
    <mergeCell ref="C48:D48"/>
    <mergeCell ref="C68:I68"/>
  </mergeCells>
  <printOptions/>
  <pageMargins left="0.75" right="0.28" top="0.86" bottom="0.46" header="0.42" footer="0.36"/>
  <pageSetup horizontalDpi="600" verticalDpi="600" orientation="portrait" paperSize="9" scale="65" r:id="rId1"/>
  <rowBreaks count="1" manualBreakCount="1">
    <brk id="67" min="1" max="13"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G39" sqref="G39"/>
    </sheetView>
  </sheetViews>
  <sheetFormatPr defaultColWidth="8.796875" defaultRowHeight="14.25"/>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39" sqref="G39"/>
    </sheetView>
  </sheetViews>
  <sheetFormatPr defaultColWidth="8.796875" defaultRowHeight="14.25"/>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N77"/>
  <sheetViews>
    <sheetView view="pageBreakPreview" zoomScaleSheetLayoutView="100" zoomScalePageLayoutView="0" workbookViewId="0" topLeftCell="A1">
      <selection activeCell="G39" sqref="G39"/>
    </sheetView>
  </sheetViews>
  <sheetFormatPr defaultColWidth="8.796875" defaultRowHeight="14.25"/>
  <cols>
    <col min="1" max="1" width="3.19921875" style="161" customWidth="1"/>
    <col min="2" max="2" width="20.19921875" style="162" customWidth="1"/>
    <col min="3" max="3" width="27.19921875" style="162" customWidth="1"/>
    <col min="4" max="4" width="13.69921875" style="162" customWidth="1"/>
    <col min="5" max="5" width="17.19921875" style="162" bestFit="1" customWidth="1"/>
    <col min="6" max="6" width="9" style="162" customWidth="1"/>
    <col min="7" max="7" width="13" style="164" bestFit="1" customWidth="1"/>
    <col min="8" max="9" width="9" style="164" customWidth="1"/>
    <col min="10" max="11" width="9" style="165" customWidth="1"/>
    <col min="12" max="14" width="9" style="166" customWidth="1"/>
    <col min="15" max="16384" width="9" style="162" customWidth="1"/>
  </cols>
  <sheetData>
    <row r="1" spans="4:6" ht="13.5">
      <c r="D1" s="163" t="s">
        <v>231</v>
      </c>
      <c r="E1" s="585" t="s">
        <v>428</v>
      </c>
      <c r="F1" s="586"/>
    </row>
    <row r="2" spans="2:6" ht="13.5">
      <c r="B2" s="167" t="s">
        <v>232</v>
      </c>
      <c r="D2" s="163" t="s">
        <v>233</v>
      </c>
      <c r="E2" s="587" t="s">
        <v>23</v>
      </c>
      <c r="F2" s="588"/>
    </row>
    <row r="3" ht="15" customHeight="1">
      <c r="B3" s="162" t="s">
        <v>234</v>
      </c>
    </row>
    <row r="4" spans="2:6" ht="15" customHeight="1">
      <c r="B4" s="589" t="s">
        <v>235</v>
      </c>
      <c r="C4" s="589"/>
      <c r="D4" s="589"/>
      <c r="E4" s="589"/>
      <c r="F4" s="589"/>
    </row>
    <row r="5" spans="1:11" ht="22.5" customHeight="1">
      <c r="A5" s="161">
        <v>1</v>
      </c>
      <c r="B5" s="592" t="s">
        <v>236</v>
      </c>
      <c r="C5" s="593"/>
      <c r="D5" s="168">
        <f>'確認1'!J75</f>
        <v>91631000</v>
      </c>
      <c r="H5" s="169"/>
      <c r="I5" s="169"/>
      <c r="J5" s="170"/>
      <c r="K5" s="170"/>
    </row>
    <row r="6" spans="1:14" ht="13.5">
      <c r="A6" s="161">
        <v>2</v>
      </c>
      <c r="B6" s="167" t="s">
        <v>237</v>
      </c>
      <c r="H6" s="171"/>
      <c r="I6" s="172"/>
      <c r="J6" s="170" t="s">
        <v>238</v>
      </c>
      <c r="K6" s="170" t="s">
        <v>239</v>
      </c>
      <c r="L6" s="173" t="s">
        <v>240</v>
      </c>
      <c r="M6" s="173"/>
      <c r="N6" s="174"/>
    </row>
    <row r="7" spans="2:14" ht="13.5">
      <c r="B7" s="586" t="s">
        <v>241</v>
      </c>
      <c r="C7" s="586"/>
      <c r="D7" s="168">
        <f>$D$5*$K$12</f>
        <v>45815500</v>
      </c>
      <c r="H7" s="175"/>
      <c r="I7" s="175"/>
      <c r="L7" s="170" t="s">
        <v>242</v>
      </c>
      <c r="M7" s="170" t="s">
        <v>243</v>
      </c>
      <c r="N7" s="170" t="s">
        <v>244</v>
      </c>
    </row>
    <row r="8" spans="2:14" ht="13.5">
      <c r="B8" s="586" t="s">
        <v>245</v>
      </c>
      <c r="C8" s="586"/>
      <c r="D8" s="168"/>
      <c r="G8" s="176"/>
      <c r="H8" s="165"/>
      <c r="I8" s="177"/>
      <c r="L8" s="165"/>
      <c r="M8" s="165"/>
      <c r="N8" s="165"/>
    </row>
    <row r="9" spans="2:14" ht="13.5">
      <c r="B9" s="586" t="s">
        <v>246</v>
      </c>
      <c r="C9" s="586"/>
      <c r="D9" s="168">
        <f>$D$5*$N$12</f>
        <v>2748930</v>
      </c>
      <c r="G9" s="178"/>
      <c r="I9" s="177"/>
      <c r="L9" s="165"/>
      <c r="M9" s="165"/>
      <c r="N9" s="165"/>
    </row>
    <row r="10" spans="2:14" ht="13.5">
      <c r="B10" s="594" t="s">
        <v>247</v>
      </c>
      <c r="C10" s="163" t="s">
        <v>241</v>
      </c>
      <c r="D10" s="168"/>
      <c r="G10" s="180"/>
      <c r="I10" s="177"/>
      <c r="L10" s="165"/>
      <c r="M10" s="165"/>
      <c r="N10" s="165"/>
    </row>
    <row r="11" spans="2:14" ht="13.5">
      <c r="B11" s="594"/>
      <c r="C11" s="163" t="s">
        <v>245</v>
      </c>
      <c r="D11" s="168"/>
      <c r="I11" s="175"/>
      <c r="L11" s="165"/>
      <c r="M11" s="165"/>
      <c r="N11" s="165"/>
    </row>
    <row r="12" spans="2:14" ht="13.5">
      <c r="B12" s="594"/>
      <c r="C12" s="163" t="s">
        <v>248</v>
      </c>
      <c r="D12" s="168"/>
      <c r="I12" s="178" t="s">
        <v>249</v>
      </c>
      <c r="K12" s="181">
        <v>0.5</v>
      </c>
      <c r="L12" s="165"/>
      <c r="M12" s="165"/>
      <c r="N12" s="181">
        <v>0.03</v>
      </c>
    </row>
    <row r="13" spans="2:4" ht="13.5">
      <c r="B13" s="594"/>
      <c r="C13" s="163" t="s">
        <v>250</v>
      </c>
      <c r="D13" s="168"/>
    </row>
    <row r="14" spans="2:4" ht="13.5">
      <c r="B14" s="594"/>
      <c r="C14" s="163" t="s">
        <v>251</v>
      </c>
      <c r="D14" s="168"/>
    </row>
    <row r="15" spans="2:4" ht="13.5">
      <c r="B15" s="586" t="s">
        <v>252</v>
      </c>
      <c r="C15" s="586"/>
      <c r="D15" s="168"/>
    </row>
    <row r="16" spans="2:4" ht="13.5">
      <c r="B16" s="586" t="s">
        <v>253</v>
      </c>
      <c r="C16" s="586"/>
      <c r="D16" s="168"/>
    </row>
    <row r="17" spans="2:4" ht="13.5">
      <c r="B17" s="586" t="s">
        <v>254</v>
      </c>
      <c r="C17" s="586"/>
      <c r="D17" s="168"/>
    </row>
    <row r="18" spans="2:4" ht="8.25" customHeight="1">
      <c r="B18" s="182"/>
      <c r="C18" s="182"/>
      <c r="D18" s="183"/>
    </row>
    <row r="19" spans="1:4" ht="13.5">
      <c r="A19" s="161">
        <v>3</v>
      </c>
      <c r="B19" s="184" t="s">
        <v>255</v>
      </c>
      <c r="C19" s="182"/>
      <c r="D19" s="183"/>
    </row>
    <row r="20" ht="8.25" customHeight="1"/>
    <row r="21" spans="2:3" ht="13.5">
      <c r="B21" s="590" t="s">
        <v>256</v>
      </c>
      <c r="C21" s="591"/>
    </row>
    <row r="22" spans="2:3" ht="14.25" customHeight="1">
      <c r="B22" s="185" t="s">
        <v>257</v>
      </c>
      <c r="C22" s="186"/>
    </row>
    <row r="23" spans="2:3" ht="14.25" customHeight="1">
      <c r="B23" s="185" t="s">
        <v>258</v>
      </c>
      <c r="C23" s="186"/>
    </row>
    <row r="24" spans="2:3" ht="14.25" customHeight="1">
      <c r="B24" s="185" t="s">
        <v>259</v>
      </c>
      <c r="C24" s="186"/>
    </row>
    <row r="25" spans="2:3" ht="14.25" customHeight="1">
      <c r="B25" s="185" t="s">
        <v>260</v>
      </c>
      <c r="C25" s="186"/>
    </row>
    <row r="26" spans="2:3" ht="14.25" customHeight="1">
      <c r="B26" s="185" t="s">
        <v>261</v>
      </c>
      <c r="C26" s="186"/>
    </row>
    <row r="27" spans="2:3" ht="14.25" customHeight="1">
      <c r="B27" s="185" t="s">
        <v>262</v>
      </c>
      <c r="C27" s="186"/>
    </row>
    <row r="28" spans="2:3" ht="14.25" customHeight="1">
      <c r="B28" s="185" t="s">
        <v>263</v>
      </c>
      <c r="C28" s="186"/>
    </row>
    <row r="29" spans="2:3" ht="14.25" customHeight="1">
      <c r="B29" s="185" t="s">
        <v>264</v>
      </c>
      <c r="C29" s="186"/>
    </row>
    <row r="30" spans="2:3" ht="14.25" customHeight="1">
      <c r="B30" s="185" t="s">
        <v>265</v>
      </c>
      <c r="C30" s="186"/>
    </row>
    <row r="31" spans="2:3" ht="8.25" customHeight="1">
      <c r="B31" s="187"/>
      <c r="C31" s="188"/>
    </row>
    <row r="32" spans="1:2" ht="13.5">
      <c r="A32" s="161">
        <v>4</v>
      </c>
      <c r="B32" s="189" t="s">
        <v>266</v>
      </c>
    </row>
    <row r="33" spans="2:5" ht="24.75" customHeight="1">
      <c r="B33" s="190" t="s">
        <v>267</v>
      </c>
      <c r="C33" s="191" t="s">
        <v>226</v>
      </c>
      <c r="E33" s="162" t="s">
        <v>268</v>
      </c>
    </row>
    <row r="34" spans="2:5" ht="24.75" customHeight="1">
      <c r="B34" s="190" t="s">
        <v>269</v>
      </c>
      <c r="C34" s="191" t="s">
        <v>227</v>
      </c>
      <c r="E34" s="192">
        <f>+'確認1'!D21</f>
        <v>68036017.5</v>
      </c>
    </row>
    <row r="35" spans="2:3" ht="13.5">
      <c r="B35" s="187"/>
      <c r="C35" s="193"/>
    </row>
    <row r="36" spans="2:3" ht="24.75" customHeight="1">
      <c r="B36" s="194" t="s">
        <v>270</v>
      </c>
      <c r="C36" s="195" t="s">
        <v>228</v>
      </c>
    </row>
    <row r="37" spans="2:3" ht="12" customHeight="1">
      <c r="B37" s="196"/>
      <c r="C37" s="197"/>
    </row>
    <row r="38" spans="1:3" ht="18.75" customHeight="1">
      <c r="A38" s="161">
        <v>5</v>
      </c>
      <c r="B38" s="184" t="s">
        <v>271</v>
      </c>
      <c r="C38" s="197"/>
    </row>
    <row r="39" spans="2:3" ht="9" customHeight="1">
      <c r="B39" s="198"/>
      <c r="C39" s="193"/>
    </row>
    <row r="40" ht="13.5">
      <c r="B40" s="189" t="s">
        <v>272</v>
      </c>
    </row>
    <row r="41" spans="2:5" ht="24.75" customHeight="1">
      <c r="B41" s="190" t="s">
        <v>267</v>
      </c>
      <c r="C41" s="191" t="s">
        <v>226</v>
      </c>
      <c r="E41" s="162" t="s">
        <v>273</v>
      </c>
    </row>
    <row r="42" spans="2:5" ht="24.75" customHeight="1">
      <c r="B42" s="190" t="s">
        <v>269</v>
      </c>
      <c r="C42" s="191" t="s">
        <v>227</v>
      </c>
      <c r="E42" s="192">
        <f>+'確認1'!D49</f>
        <v>74962083.5</v>
      </c>
    </row>
    <row r="43" ht="13.5">
      <c r="B43" s="167"/>
    </row>
    <row r="44" spans="2:3" ht="24.75" customHeight="1">
      <c r="B44" s="194" t="s">
        <v>274</v>
      </c>
      <c r="C44" s="195" t="s">
        <v>228</v>
      </c>
    </row>
    <row r="45" ht="13.5">
      <c r="B45" s="182"/>
    </row>
    <row r="46" spans="1:2" ht="13.5">
      <c r="A46" s="161">
        <v>6</v>
      </c>
      <c r="B46" s="184" t="s">
        <v>275</v>
      </c>
    </row>
    <row r="47" spans="2:5" ht="13.5">
      <c r="B47" s="182"/>
      <c r="E47" s="162" t="s">
        <v>276</v>
      </c>
    </row>
    <row r="48" spans="2:5" ht="24.75" customHeight="1">
      <c r="B48" s="194" t="s">
        <v>277</v>
      </c>
      <c r="C48" s="191" t="s">
        <v>229</v>
      </c>
      <c r="E48" s="192">
        <f>+'確認1'!D64</f>
        <v>111760307.5</v>
      </c>
    </row>
    <row r="49" ht="13.5">
      <c r="B49" s="199"/>
    </row>
    <row r="50" spans="2:3" ht="24.75" customHeight="1">
      <c r="B50" s="194" t="s">
        <v>278</v>
      </c>
      <c r="C50" s="191" t="s">
        <v>446</v>
      </c>
    </row>
    <row r="51" ht="13.5">
      <c r="B51" s="182"/>
    </row>
    <row r="52" spans="2:3" ht="48" customHeight="1">
      <c r="B52" s="194" t="s">
        <v>279</v>
      </c>
      <c r="C52" s="195" t="s">
        <v>230</v>
      </c>
    </row>
    <row r="53" ht="13.5">
      <c r="B53" s="182"/>
    </row>
    <row r="54" spans="1:7" ht="13.5">
      <c r="A54" s="161">
        <v>7</v>
      </c>
      <c r="B54" s="184" t="s">
        <v>280</v>
      </c>
      <c r="G54" s="164" t="s">
        <v>281</v>
      </c>
    </row>
    <row r="55" spans="2:8" ht="19.5" customHeight="1">
      <c r="B55" s="179" t="s">
        <v>282</v>
      </c>
      <c r="C55" s="200">
        <f>'確認1'!G43</f>
        <v>6926000</v>
      </c>
      <c r="E55" s="201"/>
      <c r="G55" s="202">
        <f>'確認1'!D43</f>
        <v>6926066</v>
      </c>
      <c r="H55" s="175" t="str">
        <f>IF(C55&lt;=G55,"ok","out")</f>
        <v>ok</v>
      </c>
    </row>
    <row r="56" spans="2:8" ht="19.5" customHeight="1">
      <c r="B56" s="179" t="s">
        <v>283</v>
      </c>
      <c r="C56" s="200">
        <f>'確認1'!G60</f>
        <v>13890000</v>
      </c>
      <c r="E56" s="201"/>
      <c r="G56" s="202">
        <f>'確認1'!D60</f>
        <v>13890474</v>
      </c>
      <c r="H56" s="175" t="str">
        <f>IF(C56&lt;=G56,"ok","out")</f>
        <v>ok</v>
      </c>
    </row>
    <row r="57" spans="2:8" ht="19.5" customHeight="1">
      <c r="B57" s="179" t="s">
        <v>284</v>
      </c>
      <c r="C57" s="200">
        <f>'確認1'!I78</f>
        <v>12348000</v>
      </c>
      <c r="E57" s="201"/>
      <c r="G57" s="202">
        <f>'確認1'!D78</f>
        <v>12349513</v>
      </c>
      <c r="H57" s="175" t="str">
        <f>IF(C57&lt;=G57,"ok","out")</f>
        <v>ok</v>
      </c>
    </row>
    <row r="58" spans="2:6" ht="16.5" customHeight="1">
      <c r="B58" s="182"/>
      <c r="D58" s="163" t="s">
        <v>285</v>
      </c>
      <c r="E58" s="586"/>
      <c r="F58" s="586"/>
    </row>
    <row r="59" spans="4:6" ht="16.5" customHeight="1">
      <c r="D59" s="163" t="s">
        <v>286</v>
      </c>
      <c r="E59" s="586"/>
      <c r="F59" s="586"/>
    </row>
    <row r="60" spans="2:4" ht="13.5">
      <c r="B60" s="203" t="s">
        <v>287</v>
      </c>
      <c r="C60" s="204" t="s">
        <v>288</v>
      </c>
      <c r="D60" s="205" t="s">
        <v>289</v>
      </c>
    </row>
    <row r="61" spans="2:4" ht="27">
      <c r="B61" s="203" t="s">
        <v>290</v>
      </c>
      <c r="C61" s="204" t="s">
        <v>291</v>
      </c>
      <c r="D61" s="204" t="s">
        <v>292</v>
      </c>
    </row>
    <row r="62" spans="2:4" ht="27">
      <c r="B62" s="203" t="s">
        <v>293</v>
      </c>
      <c r="C62" s="204" t="s">
        <v>294</v>
      </c>
      <c r="D62" s="204" t="s">
        <v>295</v>
      </c>
    </row>
    <row r="64" ht="13.5">
      <c r="B64" s="206" t="s">
        <v>296</v>
      </c>
    </row>
    <row r="65" ht="13.5">
      <c r="B65" s="206" t="s">
        <v>297</v>
      </c>
    </row>
    <row r="66" ht="40.5">
      <c r="B66" s="206" t="s">
        <v>298</v>
      </c>
    </row>
    <row r="67" ht="40.5">
      <c r="B67" s="206" t="s">
        <v>299</v>
      </c>
    </row>
    <row r="69" spans="2:3" ht="13.5">
      <c r="B69" s="162" t="s">
        <v>300</v>
      </c>
      <c r="C69" s="162" t="s">
        <v>301</v>
      </c>
    </row>
    <row r="70" spans="2:3" ht="13.5">
      <c r="B70" s="162" t="s">
        <v>302</v>
      </c>
      <c r="C70" s="162" t="s">
        <v>303</v>
      </c>
    </row>
    <row r="71" spans="2:3" ht="13.5">
      <c r="B71" s="162" t="s">
        <v>304</v>
      </c>
      <c r="C71" s="162" t="s">
        <v>305</v>
      </c>
    </row>
    <row r="73" ht="13.5">
      <c r="B73" s="162" t="s">
        <v>306</v>
      </c>
    </row>
    <row r="74" ht="13.5">
      <c r="B74" s="162" t="s">
        <v>307</v>
      </c>
    </row>
    <row r="75" ht="13.5">
      <c r="B75" s="162" t="s">
        <v>308</v>
      </c>
    </row>
    <row r="76" ht="13.5">
      <c r="B76" s="162" t="s">
        <v>309</v>
      </c>
    </row>
    <row r="77" ht="13.5">
      <c r="B77" s="162" t="s">
        <v>310</v>
      </c>
    </row>
  </sheetData>
  <sheetProtection/>
  <mergeCells count="14">
    <mergeCell ref="B7:C7"/>
    <mergeCell ref="B8:C8"/>
    <mergeCell ref="B9:C9"/>
    <mergeCell ref="B10:B14"/>
    <mergeCell ref="E1:F1"/>
    <mergeCell ref="E2:F2"/>
    <mergeCell ref="E58:F58"/>
    <mergeCell ref="E59:F59"/>
    <mergeCell ref="B4:F4"/>
    <mergeCell ref="B21:C21"/>
    <mergeCell ref="B5:C5"/>
    <mergeCell ref="B15:C15"/>
    <mergeCell ref="B16:C16"/>
    <mergeCell ref="B17:C17"/>
  </mergeCells>
  <dataValidations count="6">
    <dataValidation type="list" allowBlank="1" showInputMessage="1" showErrorMessage="1" sqref="C33 C41">
      <formula1>$B$60:$B$62</formula1>
    </dataValidation>
    <dataValidation type="list" allowBlank="1" showInputMessage="1" showErrorMessage="1" sqref="C34:C35 C42 C39">
      <formula1>$C$60:$C$62</formula1>
    </dataValidation>
    <dataValidation type="list" allowBlank="1" showInputMessage="1" showErrorMessage="1" sqref="C36:C38 C44">
      <formula1>$B$64:$B$67</formula1>
    </dataValidation>
    <dataValidation type="list" allowBlank="1" showInputMessage="1" showErrorMessage="1" sqref="C48">
      <formula1>$D$60:$D$62</formula1>
    </dataValidation>
    <dataValidation type="list" allowBlank="1" showInputMessage="1" showErrorMessage="1" sqref="C50">
      <formula1>$B$73:$B$77</formula1>
    </dataValidation>
    <dataValidation type="list" allowBlank="1" showInputMessage="1" showErrorMessage="1" sqref="C52">
      <formula1>$B$69:$B$71</formula1>
    </dataValidation>
  </dataValidations>
  <printOptions/>
  <pageMargins left="0.7874015748031497" right="0.7874015748031497" top="0.39" bottom="0.28" header="0.5118110236220472" footer="0.35"/>
  <pageSetup horizontalDpi="600" verticalDpi="600" orientation="portrait" paperSize="9" scale="88" r:id="rId3"/>
  <colBreaks count="1" manualBreakCount="1">
    <brk id="7" max="65535" man="1"/>
  </colBreaks>
  <legacyDrawing r:id="rId2"/>
</worksheet>
</file>

<file path=xl/worksheets/sheet8.xml><?xml version="1.0" encoding="utf-8"?>
<worksheet xmlns="http://schemas.openxmlformats.org/spreadsheetml/2006/main" xmlns:r="http://schemas.openxmlformats.org/officeDocument/2006/relationships">
  <dimension ref="A1:K106"/>
  <sheetViews>
    <sheetView view="pageBreakPreview" zoomScaleSheetLayoutView="100" zoomScalePageLayoutView="0" workbookViewId="0" topLeftCell="B1">
      <pane ySplit="4530" topLeftCell="A76" activePane="bottomLeft" state="split"/>
      <selection pane="topLeft" activeCell="G39" sqref="G39"/>
      <selection pane="bottomLeft" activeCell="G39" sqref="G39"/>
    </sheetView>
  </sheetViews>
  <sheetFormatPr defaultColWidth="8.796875" defaultRowHeight="14.25"/>
  <cols>
    <col min="1" max="1" width="11.69921875" style="162" customWidth="1"/>
    <col min="2" max="2" width="28" style="162" customWidth="1"/>
    <col min="3" max="3" width="16.69921875" style="162" customWidth="1"/>
    <col min="4" max="4" width="12.5" style="162" customWidth="1"/>
    <col min="5" max="5" width="5.59765625" style="162" customWidth="1"/>
    <col min="6" max="10" width="15.09765625" style="162" customWidth="1"/>
    <col min="11" max="12" width="5.59765625" style="162" customWidth="1"/>
    <col min="13" max="16384" width="9" style="162" customWidth="1"/>
  </cols>
  <sheetData>
    <row r="1" spans="1:5" ht="13.5">
      <c r="A1" s="162" t="s">
        <v>311</v>
      </c>
      <c r="C1" s="163" t="str">
        <f>'入力1'!E1</f>
        <v>上毛町</v>
      </c>
      <c r="D1" s="598" t="str">
        <f>'入力1'!E2</f>
        <v>H26配水管布設工事</v>
      </c>
      <c r="E1" s="599"/>
    </row>
    <row r="3" spans="2:5" ht="13.5">
      <c r="B3" s="162" t="s">
        <v>312</v>
      </c>
      <c r="D3" s="168">
        <f>'入力1'!D5</f>
        <v>91631000</v>
      </c>
      <c r="E3" s="162" t="s">
        <v>313</v>
      </c>
    </row>
    <row r="4" spans="2:10" ht="24" customHeight="1">
      <c r="B4" s="162" t="s">
        <v>314</v>
      </c>
      <c r="F4" s="162" t="s">
        <v>315</v>
      </c>
      <c r="H4" s="162" t="s">
        <v>316</v>
      </c>
      <c r="J4" s="162" t="s">
        <v>317</v>
      </c>
    </row>
    <row r="5" spans="2:10" ht="13.5">
      <c r="B5" s="586" t="s">
        <v>241</v>
      </c>
      <c r="C5" s="586"/>
      <c r="D5" s="168">
        <f>'入力1'!D7</f>
        <v>45815500</v>
      </c>
      <c r="F5" s="207">
        <f>D5/2</f>
        <v>22907750</v>
      </c>
      <c r="G5" s="208" t="s">
        <v>318</v>
      </c>
      <c r="H5" s="207">
        <f>D5/2</f>
        <v>22907750</v>
      </c>
      <c r="I5" s="209"/>
      <c r="J5" s="207">
        <f>D5</f>
        <v>45815500</v>
      </c>
    </row>
    <row r="6" spans="2:10" ht="13.5">
      <c r="B6" s="586" t="s">
        <v>245</v>
      </c>
      <c r="C6" s="586"/>
      <c r="D6" s="168">
        <f>'入力1'!D8</f>
        <v>0</v>
      </c>
      <c r="F6" s="210" t="s">
        <v>319</v>
      </c>
      <c r="G6" s="209"/>
      <c r="H6" s="207">
        <f>D6</f>
        <v>0</v>
      </c>
      <c r="I6" s="209"/>
      <c r="J6" s="207">
        <f>D6</f>
        <v>0</v>
      </c>
    </row>
    <row r="7" spans="2:10" ht="13.5">
      <c r="B7" s="586" t="s">
        <v>246</v>
      </c>
      <c r="C7" s="586"/>
      <c r="D7" s="168">
        <f>'入力1'!D9</f>
        <v>2748930</v>
      </c>
      <c r="E7" s="162" t="s">
        <v>320</v>
      </c>
      <c r="F7" s="207">
        <f>VLOOKUP(F31,F36:H38,3,FALSE)</f>
        <v>2061697.5</v>
      </c>
      <c r="G7" s="211"/>
      <c r="H7" s="207">
        <f>F7</f>
        <v>2061697.5</v>
      </c>
      <c r="I7" s="209"/>
      <c r="J7" s="207">
        <f>F7</f>
        <v>2061697.5</v>
      </c>
    </row>
    <row r="8" spans="2:10" ht="13.5">
      <c r="B8" s="594" t="s">
        <v>247</v>
      </c>
      <c r="C8" s="163" t="s">
        <v>241</v>
      </c>
      <c r="D8" s="168">
        <f>'入力1'!D10</f>
        <v>0</v>
      </c>
      <c r="F8" s="207">
        <f>D8/2</f>
        <v>0</v>
      </c>
      <c r="G8" s="209"/>
      <c r="H8" s="207">
        <f>D8/2</f>
        <v>0</v>
      </c>
      <c r="I8" s="209"/>
      <c r="J8" s="210" t="s">
        <v>321</v>
      </c>
    </row>
    <row r="9" spans="2:10" ht="13.5">
      <c r="B9" s="594"/>
      <c r="C9" s="163" t="s">
        <v>245</v>
      </c>
      <c r="D9" s="168">
        <f>'入力1'!D11</f>
        <v>0</v>
      </c>
      <c r="F9" s="210" t="s">
        <v>319</v>
      </c>
      <c r="G9" s="209"/>
      <c r="H9" s="212">
        <f>D9</f>
        <v>0</v>
      </c>
      <c r="I9" s="209"/>
      <c r="J9" s="210" t="s">
        <v>319</v>
      </c>
    </row>
    <row r="10" spans="2:10" ht="13.5">
      <c r="B10" s="594"/>
      <c r="C10" s="163" t="s">
        <v>248</v>
      </c>
      <c r="D10" s="168">
        <f>'入力1'!D12</f>
        <v>0</v>
      </c>
      <c r="F10" s="207">
        <f>D10</f>
        <v>0</v>
      </c>
      <c r="G10" s="209"/>
      <c r="H10" s="207">
        <f>F10</f>
        <v>0</v>
      </c>
      <c r="I10" s="209"/>
      <c r="J10" s="210" t="s">
        <v>322</v>
      </c>
    </row>
    <row r="11" spans="2:10" ht="13.5">
      <c r="B11" s="594"/>
      <c r="C11" s="163" t="s">
        <v>250</v>
      </c>
      <c r="D11" s="168">
        <f>'入力1'!D13</f>
        <v>0</v>
      </c>
      <c r="F11" s="210" t="s">
        <v>323</v>
      </c>
      <c r="G11" s="209"/>
      <c r="H11" s="210" t="s">
        <v>323</v>
      </c>
      <c r="I11" s="209"/>
      <c r="J11" s="210" t="s">
        <v>323</v>
      </c>
    </row>
    <row r="12" spans="2:10" ht="13.5">
      <c r="B12" s="594"/>
      <c r="C12" s="163" t="s">
        <v>251</v>
      </c>
      <c r="D12" s="168">
        <f>'入力1'!D14</f>
        <v>0</v>
      </c>
      <c r="F12" s="207">
        <f>D12</f>
        <v>0</v>
      </c>
      <c r="G12" s="209"/>
      <c r="H12" s="207">
        <f>F12</f>
        <v>0</v>
      </c>
      <c r="I12" s="209"/>
      <c r="J12" s="210" t="s">
        <v>321</v>
      </c>
    </row>
    <row r="13" spans="2:10" ht="13.5">
      <c r="B13" s="586" t="s">
        <v>252</v>
      </c>
      <c r="C13" s="586"/>
      <c r="D13" s="168">
        <f>'入力1'!D15</f>
        <v>0</v>
      </c>
      <c r="F13" s="207">
        <f>D13</f>
        <v>0</v>
      </c>
      <c r="G13" s="209"/>
      <c r="H13" s="207">
        <f>F13</f>
        <v>0</v>
      </c>
      <c r="I13" s="209"/>
      <c r="J13" s="210" t="s">
        <v>324</v>
      </c>
    </row>
    <row r="14" spans="2:10" ht="13.5">
      <c r="B14" s="586" t="s">
        <v>253</v>
      </c>
      <c r="C14" s="586"/>
      <c r="D14" s="168">
        <f>'入力1'!D16</f>
        <v>0</v>
      </c>
      <c r="F14" s="210" t="s">
        <v>325</v>
      </c>
      <c r="G14" s="209"/>
      <c r="H14" s="210" t="s">
        <v>325</v>
      </c>
      <c r="I14" s="209"/>
      <c r="J14" s="212">
        <f>D14</f>
        <v>0</v>
      </c>
    </row>
    <row r="15" spans="2:10" ht="13.5">
      <c r="B15" s="586" t="s">
        <v>254</v>
      </c>
      <c r="C15" s="586"/>
      <c r="D15" s="168">
        <f>'入力1'!D17</f>
        <v>0</v>
      </c>
      <c r="F15" s="210" t="s">
        <v>326</v>
      </c>
      <c r="G15" s="209"/>
      <c r="H15" s="210" t="s">
        <v>326</v>
      </c>
      <c r="I15" s="209"/>
      <c r="J15" s="210" t="s">
        <v>326</v>
      </c>
    </row>
    <row r="16" spans="2:11" ht="13.5">
      <c r="B16" s="586" t="s">
        <v>327</v>
      </c>
      <c r="C16" s="586"/>
      <c r="D16" s="213">
        <f>SUM(D5:D15)</f>
        <v>48564430</v>
      </c>
      <c r="E16" s="162" t="s">
        <v>328</v>
      </c>
      <c r="F16" s="201">
        <f>SUM(F5:F15)</f>
        <v>24969447.5</v>
      </c>
      <c r="G16" s="162" t="s">
        <v>329</v>
      </c>
      <c r="H16" s="201">
        <f>SUM(H5:H15)</f>
        <v>24969447.5</v>
      </c>
      <c r="I16" s="162" t="s">
        <v>330</v>
      </c>
      <c r="J16" s="201">
        <f>SUM(J5:J15)</f>
        <v>47877197.5</v>
      </c>
      <c r="K16" s="162" t="s">
        <v>331</v>
      </c>
    </row>
    <row r="18" spans="3:8" ht="13.5">
      <c r="C18" s="214" t="s">
        <v>332</v>
      </c>
      <c r="D18" s="201">
        <f>D3-D16</f>
        <v>43066570</v>
      </c>
      <c r="E18" s="162" t="s">
        <v>333</v>
      </c>
      <c r="F18" s="215">
        <f>D18+F5+D7+F8+F10+F12+F13+C26</f>
        <v>68723250</v>
      </c>
      <c r="G18" s="216" t="s">
        <v>334</v>
      </c>
      <c r="H18" s="162" t="s">
        <v>315</v>
      </c>
    </row>
    <row r="19" spans="3:11" ht="13.5">
      <c r="C19" s="214"/>
      <c r="D19" s="201"/>
      <c r="F19" s="164" t="s">
        <v>335</v>
      </c>
      <c r="H19" s="597" t="s">
        <v>336</v>
      </c>
      <c r="I19" s="597"/>
      <c r="J19" s="597"/>
      <c r="K19" s="597"/>
    </row>
    <row r="20" spans="2:11" ht="14.25" thickBot="1">
      <c r="B20" s="162" t="s">
        <v>315</v>
      </c>
      <c r="F20" s="162" t="s">
        <v>246</v>
      </c>
      <c r="H20" s="597"/>
      <c r="I20" s="597"/>
      <c r="J20" s="597"/>
      <c r="K20" s="597"/>
    </row>
    <row r="21" spans="3:7" ht="14.25" thickBot="1">
      <c r="C21" s="162" t="s">
        <v>337</v>
      </c>
      <c r="D21" s="218">
        <f>D18+F16-C25</f>
        <v>68036017.5</v>
      </c>
      <c r="E21" s="162" t="s">
        <v>338</v>
      </c>
      <c r="F21" s="192">
        <f>D7+C25</f>
        <v>2748930</v>
      </c>
      <c r="G21" s="162" t="s">
        <v>339</v>
      </c>
    </row>
    <row r="22" spans="2:11" ht="13.5">
      <c r="B22" s="590" t="s">
        <v>256</v>
      </c>
      <c r="C22" s="591"/>
      <c r="D22" s="219"/>
      <c r="K22" s="167"/>
    </row>
    <row r="23" spans="2:11" ht="13.5">
      <c r="B23" s="185" t="s">
        <v>257</v>
      </c>
      <c r="C23" s="186">
        <f>'入力1'!C22</f>
        <v>0</v>
      </c>
      <c r="D23" s="219"/>
      <c r="F23" s="162" t="s">
        <v>340</v>
      </c>
      <c r="K23" s="167"/>
    </row>
    <row r="24" spans="2:11" ht="13.5">
      <c r="B24" s="185" t="s">
        <v>258</v>
      </c>
      <c r="C24" s="186">
        <f>'入力1'!C23</f>
        <v>0</v>
      </c>
      <c r="D24" s="219"/>
      <c r="F24" s="192">
        <f>F18+C25</f>
        <v>68723250</v>
      </c>
      <c r="G24" s="162" t="s">
        <v>341</v>
      </c>
      <c r="K24" s="167"/>
    </row>
    <row r="25" spans="2:11" ht="13.5">
      <c r="B25" s="185" t="s">
        <v>259</v>
      </c>
      <c r="C25" s="186">
        <f>'入力1'!C24</f>
        <v>0</v>
      </c>
      <c r="D25" s="220">
        <v>21</v>
      </c>
      <c r="K25" s="167"/>
    </row>
    <row r="26" spans="2:11" ht="13.5">
      <c r="B26" s="185" t="s">
        <v>260</v>
      </c>
      <c r="C26" s="186">
        <f>'入力1'!C25</f>
        <v>0</v>
      </c>
      <c r="D26" s="219"/>
      <c r="F26" s="216" t="s">
        <v>342</v>
      </c>
      <c r="K26" s="167"/>
    </row>
    <row r="27" spans="2:11" ht="13.5">
      <c r="B27" s="185" t="s">
        <v>261</v>
      </c>
      <c r="C27" s="186">
        <f>'入力1'!C26</f>
        <v>0</v>
      </c>
      <c r="D27" s="219"/>
      <c r="F27" s="221">
        <f>F21/F24</f>
        <v>0.04</v>
      </c>
      <c r="G27" s="222"/>
      <c r="K27" s="167"/>
    </row>
    <row r="28" spans="2:11" ht="13.5">
      <c r="B28" s="185" t="s">
        <v>262</v>
      </c>
      <c r="C28" s="186">
        <f>'入力1'!C27</f>
        <v>0</v>
      </c>
      <c r="D28" s="219"/>
      <c r="F28" s="162" t="s">
        <v>343</v>
      </c>
      <c r="K28" s="167"/>
    </row>
    <row r="29" spans="2:11" ht="13.5">
      <c r="B29" s="185" t="s">
        <v>263</v>
      </c>
      <c r="C29" s="186">
        <f>'入力1'!C28</f>
        <v>0</v>
      </c>
      <c r="D29" s="219"/>
      <c r="F29" s="192">
        <f>F21</f>
        <v>2748930</v>
      </c>
      <c r="K29" s="167"/>
    </row>
    <row r="30" spans="2:11" ht="14.25" thickBot="1">
      <c r="B30" s="185" t="s">
        <v>264</v>
      </c>
      <c r="C30" s="186">
        <f>'入力1'!C29</f>
        <v>0</v>
      </c>
      <c r="D30" s="219"/>
      <c r="K30" s="167"/>
    </row>
    <row r="31" spans="2:11" ht="14.25" thickBot="1">
      <c r="B31" s="185" t="s">
        <v>265</v>
      </c>
      <c r="C31" s="186">
        <f>'入力1'!C30</f>
        <v>0</v>
      </c>
      <c r="D31" s="219"/>
      <c r="F31" s="223" t="str">
        <f>IF(AND(D7&lt;=30000000,F27&lt;=3%),"全額対象",IF(AND(D7&lt;=30000000,F27&gt;=3%),"3%の額が３千万以下",IF(AND(D7&gt;30000000,F27&gt;=3%),"3%の額が３千万以下",IF(AND(D7&gt;30000000,F27&gt;=3%),"3%の額が３千万をこえる場合",IF(AND(D7&gt;30000000,F27&lt;=3%),"3%の額が３千万をこえる場合")))))</f>
        <v>3%の額が３千万以下</v>
      </c>
      <c r="K31" s="167"/>
    </row>
    <row r="32" spans="2:11" ht="13.5">
      <c r="B32" s="185" t="s">
        <v>344</v>
      </c>
      <c r="C32" s="224">
        <f>SUM(C23:C24,C26:C31)</f>
        <v>0</v>
      </c>
      <c r="D32" s="219"/>
      <c r="E32" s="162" t="s">
        <v>345</v>
      </c>
      <c r="F32" s="193"/>
      <c r="K32" s="167"/>
    </row>
    <row r="33" spans="4:6" ht="13.5">
      <c r="D33" s="201"/>
      <c r="F33" s="193"/>
    </row>
    <row r="34" spans="2:6" ht="14.25" thickBot="1">
      <c r="B34" s="162" t="s">
        <v>346</v>
      </c>
      <c r="F34" s="193"/>
    </row>
    <row r="35" spans="1:11" ht="14.25" thickBot="1">
      <c r="A35" s="162" t="s">
        <v>269</v>
      </c>
      <c r="B35" s="225" t="str">
        <f>'入力1'!C34</f>
        <v>1000万を超え20億円以下</v>
      </c>
      <c r="C35" s="226">
        <f>MATCH('確認1'!B35,'[7]共通仮設費率決定'!B5:D5,0)</f>
        <v>2</v>
      </c>
      <c r="F35" s="227"/>
      <c r="K35" s="167"/>
    </row>
    <row r="36" spans="1:11" ht="14.25" thickBot="1">
      <c r="A36" s="162" t="s">
        <v>267</v>
      </c>
      <c r="B36" s="225" t="str">
        <f>'入力1'!C33</f>
        <v>開削工事及び小口径推進工事</v>
      </c>
      <c r="C36" s="226">
        <f>MATCH(B36,'[7]共通仮設費率決定'!A6:A8,0)</f>
        <v>1</v>
      </c>
      <c r="F36" s="228" t="s">
        <v>347</v>
      </c>
      <c r="G36" s="163"/>
      <c r="H36" s="192">
        <f>F21</f>
        <v>2748930</v>
      </c>
      <c r="K36" s="167"/>
    </row>
    <row r="37" spans="1:11" ht="30" customHeight="1" thickBot="1">
      <c r="A37" s="595" t="s">
        <v>348</v>
      </c>
      <c r="B37" s="596"/>
      <c r="C37" s="230">
        <f>INDEX('共1'!B6:D8,C36,C35)</f>
        <v>0.0868</v>
      </c>
      <c r="E37" s="162" t="s">
        <v>349</v>
      </c>
      <c r="F37" s="231" t="s">
        <v>350</v>
      </c>
      <c r="G37" s="232"/>
      <c r="H37" s="233">
        <f>F24*0.03</f>
        <v>2061697.5</v>
      </c>
      <c r="I37" s="216" t="s">
        <v>351</v>
      </c>
      <c r="K37" s="167"/>
    </row>
    <row r="38" spans="1:11" ht="20.25" customHeight="1" thickBot="1">
      <c r="A38" s="229"/>
      <c r="B38" s="196" t="s">
        <v>270</v>
      </c>
      <c r="C38" s="234"/>
      <c r="F38" s="228" t="s">
        <v>352</v>
      </c>
      <c r="G38" s="163"/>
      <c r="H38" s="207">
        <v>30000000</v>
      </c>
      <c r="K38" s="167"/>
    </row>
    <row r="39" spans="1:11" ht="20.25" customHeight="1" thickBot="1">
      <c r="A39" s="229"/>
      <c r="B39" s="235" t="str">
        <f>'入力1'!C36</f>
        <v>地方部（施工地域が一般交通等の影響を受ける場合）</v>
      </c>
      <c r="C39" s="230">
        <f>VLOOKUP(B39,'共1'!C19:D22,2,FALSE)</f>
        <v>0.015</v>
      </c>
      <c r="E39" s="162" t="s">
        <v>353</v>
      </c>
      <c r="K39" s="167"/>
    </row>
    <row r="40" spans="1:8" ht="20.25" customHeight="1" thickBot="1">
      <c r="A40" s="229"/>
      <c r="B40" s="182"/>
      <c r="C40" s="234"/>
      <c r="H40" s="167"/>
    </row>
    <row r="41" spans="1:8" ht="20.25" customHeight="1" thickBot="1">
      <c r="A41" s="229"/>
      <c r="B41" s="182" t="s">
        <v>354</v>
      </c>
      <c r="C41" s="234" t="s">
        <v>355</v>
      </c>
      <c r="D41" s="236">
        <f>C37+C39</f>
        <v>0.1018</v>
      </c>
      <c r="E41" s="162" t="s">
        <v>356</v>
      </c>
      <c r="F41" s="237" t="s">
        <v>357</v>
      </c>
      <c r="G41" s="238">
        <f>D21*D41</f>
        <v>6926066.5815</v>
      </c>
      <c r="H41" s="167"/>
    </row>
    <row r="42" spans="2:8" ht="12" customHeight="1" thickBot="1">
      <c r="B42" s="239"/>
      <c r="C42" s="240"/>
      <c r="D42" s="167"/>
      <c r="H42" s="167"/>
    </row>
    <row r="43" spans="2:8" ht="20.25" customHeight="1" thickBot="1">
      <c r="B43" s="187" t="s">
        <v>282</v>
      </c>
      <c r="C43" s="241" t="s">
        <v>358</v>
      </c>
      <c r="D43" s="242">
        <f>ROUNDDOWN(D21*D41+C32,0)</f>
        <v>6926066</v>
      </c>
      <c r="E43" s="162" t="s">
        <v>359</v>
      </c>
      <c r="G43" s="201">
        <f>ROUNDDOWN(D43,-3)</f>
        <v>6926000</v>
      </c>
      <c r="H43" s="167"/>
    </row>
    <row r="44" spans="2:8" ht="13.5">
      <c r="B44" s="187"/>
      <c r="C44" s="240"/>
      <c r="D44" s="219"/>
      <c r="H44" s="167"/>
    </row>
    <row r="45" spans="2:11" ht="14.25" thickBot="1">
      <c r="B45" s="239"/>
      <c r="C45" s="240"/>
      <c r="H45" s="167"/>
      <c r="K45" s="167"/>
    </row>
    <row r="46" spans="2:11" ht="14.25" thickBot="1">
      <c r="B46" s="187" t="s">
        <v>360</v>
      </c>
      <c r="C46" s="240" t="s">
        <v>361</v>
      </c>
      <c r="D46" s="243">
        <f>D3+D43</f>
        <v>98557066</v>
      </c>
      <c r="E46" s="162" t="s">
        <v>362</v>
      </c>
      <c r="H46" s="167"/>
      <c r="K46" s="167"/>
    </row>
    <row r="47" spans="2:11" ht="13.5">
      <c r="B47" s="239"/>
      <c r="C47" s="240"/>
      <c r="H47" s="167"/>
      <c r="K47" s="167"/>
    </row>
    <row r="48" spans="2:11" ht="14.25" thickBot="1">
      <c r="B48" s="239" t="s">
        <v>316</v>
      </c>
      <c r="C48" s="240"/>
      <c r="H48" s="167"/>
      <c r="K48" s="167"/>
    </row>
    <row r="49" spans="2:11" ht="14.25" thickBot="1">
      <c r="B49" s="239"/>
      <c r="C49" s="240" t="s">
        <v>363</v>
      </c>
      <c r="D49" s="218">
        <f>D18+H16+D43-C25</f>
        <v>74962083.5</v>
      </c>
      <c r="E49" s="162" t="s">
        <v>364</v>
      </c>
      <c r="H49" s="167"/>
      <c r="K49" s="167"/>
    </row>
    <row r="50" spans="2:11" ht="14.25" thickBot="1">
      <c r="B50" s="239" t="s">
        <v>365</v>
      </c>
      <c r="C50" s="240"/>
      <c r="H50" s="167"/>
      <c r="K50" s="167"/>
    </row>
    <row r="51" spans="1:11" ht="14.25" thickBot="1">
      <c r="A51" s="162" t="s">
        <v>269</v>
      </c>
      <c r="B51" s="225" t="str">
        <f>'入力1'!C42</f>
        <v>1000万を超え20億円以下</v>
      </c>
      <c r="C51" s="226">
        <f>MATCH(B51,'[7]現場管理費率決定'!B5:D5,0)</f>
        <v>2</v>
      </c>
      <c r="H51" s="167"/>
      <c r="K51" s="167"/>
    </row>
    <row r="52" spans="1:11" ht="14.25" thickBot="1">
      <c r="A52" s="162" t="s">
        <v>267</v>
      </c>
      <c r="B52" s="225" t="str">
        <f>'入力1'!C41</f>
        <v>開削工事及び小口径推進工事</v>
      </c>
      <c r="C52" s="226">
        <f>MATCH(B52,'[7]現場管理費率決定'!A6:A8,0)</f>
        <v>1</v>
      </c>
      <c r="H52" s="167"/>
      <c r="K52" s="167"/>
    </row>
    <row r="53" spans="1:11" ht="27" customHeight="1" thickBot="1">
      <c r="A53" s="595" t="s">
        <v>366</v>
      </c>
      <c r="B53" s="596"/>
      <c r="C53" s="230">
        <f>INDEX('現1'!B6:D8,C52,C51)</f>
        <v>0.1753</v>
      </c>
      <c r="E53" s="162" t="s">
        <v>367</v>
      </c>
      <c r="K53" s="167"/>
    </row>
    <row r="54" spans="1:11" ht="15" customHeight="1">
      <c r="A54" s="229"/>
      <c r="B54" s="182"/>
      <c r="C54" s="234"/>
      <c r="K54" s="167"/>
    </row>
    <row r="55" spans="1:11" ht="20.25" customHeight="1" thickBot="1">
      <c r="A55" s="229"/>
      <c r="B55" s="182" t="s">
        <v>274</v>
      </c>
      <c r="C55" s="234"/>
      <c r="K55" s="167"/>
    </row>
    <row r="56" spans="1:11" ht="20.25" customHeight="1" thickBot="1">
      <c r="A56" s="229"/>
      <c r="B56" s="235" t="str">
        <f>'入力1'!C44</f>
        <v>地方部（施工地域が一般交通等の影響を受ける場合）</v>
      </c>
      <c r="C56" s="230">
        <f>VLOOKUP(B56,'現1'!C18:D21,2,FALSE)</f>
        <v>0.01</v>
      </c>
      <c r="E56" s="162" t="s">
        <v>368</v>
      </c>
      <c r="K56" s="167"/>
    </row>
    <row r="57" spans="1:11" ht="20.25" customHeight="1" thickBot="1">
      <c r="A57" s="229"/>
      <c r="B57" s="182"/>
      <c r="C57" s="234"/>
      <c r="K57" s="167"/>
    </row>
    <row r="58" spans="1:11" ht="20.25" customHeight="1" thickBot="1">
      <c r="A58" s="229"/>
      <c r="B58" s="182" t="s">
        <v>369</v>
      </c>
      <c r="C58" s="234" t="s">
        <v>370</v>
      </c>
      <c r="D58" s="244">
        <f>C53+C56</f>
        <v>0.18530000000000002</v>
      </c>
      <c r="E58" s="162" t="s">
        <v>371</v>
      </c>
      <c r="K58" s="167"/>
    </row>
    <row r="59" spans="1:11" ht="16.5" customHeight="1" thickBot="1">
      <c r="A59" s="229"/>
      <c r="B59" s="182"/>
      <c r="C59" s="245"/>
      <c r="K59" s="167"/>
    </row>
    <row r="60" spans="1:11" ht="22.5" customHeight="1" thickBot="1">
      <c r="A60" s="229"/>
      <c r="B60" s="182" t="s">
        <v>283</v>
      </c>
      <c r="C60" s="245" t="s">
        <v>372</v>
      </c>
      <c r="D60" s="246">
        <f>ROUNDDOWN(D49*D58,0)</f>
        <v>13890474</v>
      </c>
      <c r="E60" s="162" t="s">
        <v>373</v>
      </c>
      <c r="F60" s="245"/>
      <c r="G60" s="201">
        <f>ROUNDDOWN(D60,-3)</f>
        <v>13890000</v>
      </c>
      <c r="K60" s="167"/>
    </row>
    <row r="61" spans="1:11" ht="16.5" customHeight="1" thickBot="1">
      <c r="A61" s="229"/>
      <c r="B61" s="182"/>
      <c r="C61" s="245"/>
      <c r="K61" s="167"/>
    </row>
    <row r="62" spans="1:11" ht="27" customHeight="1" thickBot="1">
      <c r="A62" s="229"/>
      <c r="B62" s="196" t="s">
        <v>374</v>
      </c>
      <c r="C62" s="245" t="s">
        <v>375</v>
      </c>
      <c r="D62" s="247">
        <f>D3+D43+D60</f>
        <v>112447540</v>
      </c>
      <c r="E62" s="162" t="s">
        <v>376</v>
      </c>
      <c r="F62" s="245"/>
      <c r="K62" s="167"/>
    </row>
    <row r="63" spans="1:11" ht="27" customHeight="1">
      <c r="A63" s="229"/>
      <c r="B63" s="182"/>
      <c r="C63" s="245"/>
      <c r="K63" s="167"/>
    </row>
    <row r="64" spans="1:11" ht="18" customHeight="1">
      <c r="A64" s="229"/>
      <c r="B64" s="182" t="s">
        <v>317</v>
      </c>
      <c r="C64" s="248" t="s">
        <v>377</v>
      </c>
      <c r="D64" s="192">
        <f>SUM(D18,J16,D43,D60)-C25</f>
        <v>111760307.5</v>
      </c>
      <c r="E64" s="162" t="s">
        <v>378</v>
      </c>
      <c r="K64" s="167"/>
    </row>
    <row r="65" spans="2:11" ht="13.5">
      <c r="B65" s="239"/>
      <c r="C65" s="240"/>
      <c r="K65" s="167"/>
    </row>
    <row r="66" spans="2:11" ht="14.25" thickBot="1">
      <c r="B66" s="239" t="s">
        <v>379</v>
      </c>
      <c r="C66" s="240"/>
      <c r="K66" s="167"/>
    </row>
    <row r="67" spans="1:11" ht="14.25" thickBot="1">
      <c r="A67" s="162" t="s">
        <v>269</v>
      </c>
      <c r="B67" s="249" t="str">
        <f>'入力1'!C48</f>
        <v>500万を超え30億円以下</v>
      </c>
      <c r="C67" s="240"/>
      <c r="K67" s="167"/>
    </row>
    <row r="68" spans="1:11" ht="24" customHeight="1" thickBot="1">
      <c r="A68" s="595" t="s">
        <v>380</v>
      </c>
      <c r="B68" s="596"/>
      <c r="C68" s="230">
        <f>HLOOKUP($B$67,'般1'!$B$5:$D$6,2,FALSE)</f>
        <v>0.109</v>
      </c>
      <c r="E68" s="162" t="s">
        <v>381</v>
      </c>
      <c r="K68" s="167"/>
    </row>
    <row r="69" spans="1:11" ht="15.75" customHeight="1">
      <c r="A69" s="229"/>
      <c r="B69" s="182"/>
      <c r="C69" s="234"/>
      <c r="K69" s="167"/>
    </row>
    <row r="70" spans="1:11" ht="20.25" customHeight="1" thickBot="1">
      <c r="A70" s="229"/>
      <c r="B70" s="182" t="s">
        <v>382</v>
      </c>
      <c r="C70" s="234"/>
      <c r="K70" s="167"/>
    </row>
    <row r="71" spans="1:11" ht="20.25" customHeight="1" thickBot="1">
      <c r="A71" s="229"/>
      <c r="B71" s="235" t="str">
        <f>'入力1'!C50</f>
        <v>２５％を超え３５％以下</v>
      </c>
      <c r="C71" s="250">
        <f>VLOOKUP($B$71,'般1'!$C$15:$D$19,2,FALSE)</f>
        <v>1.01</v>
      </c>
      <c r="E71" s="162" t="s">
        <v>383</v>
      </c>
      <c r="K71" s="167"/>
    </row>
    <row r="72" spans="1:11" ht="20.25" customHeight="1" thickBot="1">
      <c r="A72" s="229"/>
      <c r="B72" s="198" t="s">
        <v>384</v>
      </c>
      <c r="C72" s="251"/>
      <c r="K72" s="167"/>
    </row>
    <row r="73" spans="1:11" ht="43.5" customHeight="1" thickBot="1">
      <c r="A73" s="229"/>
      <c r="B73" s="252" t="str">
        <f>'入力1'!C52</f>
        <v>ケース１：発注者が金銭的保証を必要とする場合。ただし、特定建設工事共同企業体工事は除く。</v>
      </c>
      <c r="C73" s="230">
        <f>VLOOKUP($B$73,'般1'!$C$22:$D$24,2,FALSE)</f>
        <v>0.0004</v>
      </c>
      <c r="E73" s="162" t="s">
        <v>385</v>
      </c>
      <c r="K73" s="167"/>
    </row>
    <row r="74" spans="1:11" ht="20.25" customHeight="1" thickBot="1">
      <c r="A74" s="229"/>
      <c r="B74" s="182"/>
      <c r="C74" s="234"/>
      <c r="J74" s="303" t="s">
        <v>445</v>
      </c>
      <c r="K74" s="167"/>
    </row>
    <row r="75" spans="1:11" ht="20.25" customHeight="1" thickBot="1">
      <c r="A75" s="229"/>
      <c r="B75" s="182" t="s">
        <v>386</v>
      </c>
      <c r="C75" s="234"/>
      <c r="D75" s="244">
        <f>ROUND((C68*C71)+C73,4)</f>
        <v>0.1105</v>
      </c>
      <c r="E75" s="162" t="s">
        <v>387</v>
      </c>
      <c r="J75" s="168">
        <v>91631000</v>
      </c>
      <c r="K75" s="167"/>
    </row>
    <row r="76" spans="1:11" ht="16.5" customHeight="1">
      <c r="A76" s="229"/>
      <c r="B76" s="182"/>
      <c r="C76" s="245"/>
      <c r="K76" s="167"/>
    </row>
    <row r="77" spans="2:11" ht="14.25" thickBot="1">
      <c r="B77" s="239"/>
      <c r="C77" s="240"/>
      <c r="G77" s="162" t="s">
        <v>388</v>
      </c>
      <c r="H77" s="229" t="s">
        <v>389</v>
      </c>
      <c r="I77" s="229" t="s">
        <v>390</v>
      </c>
      <c r="J77" s="229" t="s">
        <v>391</v>
      </c>
      <c r="K77" s="167"/>
    </row>
    <row r="78" spans="2:11" ht="23.25" customHeight="1" thickBot="1">
      <c r="B78" s="239" t="s">
        <v>284</v>
      </c>
      <c r="C78" s="240" t="s">
        <v>392</v>
      </c>
      <c r="D78" s="253">
        <f>ROUNDDOWN(D64*D75,0)</f>
        <v>12349513</v>
      </c>
      <c r="E78" s="162" t="s">
        <v>393</v>
      </c>
      <c r="G78" s="201">
        <f>ROUNDDOWN(D78,-3)</f>
        <v>12349000</v>
      </c>
      <c r="H78" s="201">
        <v>1000</v>
      </c>
      <c r="I78" s="254">
        <f>G78-H78</f>
        <v>12348000</v>
      </c>
      <c r="J78" s="255"/>
      <c r="K78" s="167"/>
    </row>
    <row r="79" spans="2:10" ht="14.25" thickBot="1">
      <c r="B79" s="239"/>
      <c r="J79" s="256"/>
    </row>
    <row r="80" spans="2:10" ht="25.5" customHeight="1" thickBot="1">
      <c r="B80" s="239" t="s">
        <v>394</v>
      </c>
      <c r="C80" s="162" t="s">
        <v>395</v>
      </c>
      <c r="D80" s="218">
        <f>SUM(D78,D60,D43,D3)</f>
        <v>124797053</v>
      </c>
      <c r="E80" s="162" t="s">
        <v>396</v>
      </c>
      <c r="G80" s="201">
        <f>$D$3+$G$43+$G$60+G78</f>
        <v>124796000</v>
      </c>
      <c r="I80" s="201">
        <f>$D$3+$G$43+$G$60+I78</f>
        <v>124795000</v>
      </c>
      <c r="J80" s="256"/>
    </row>
    <row r="81" spans="2:10" ht="25.5" customHeight="1" thickBot="1">
      <c r="B81" s="239"/>
      <c r="D81" s="257"/>
      <c r="J81" s="256"/>
    </row>
    <row r="82" spans="2:11" ht="22.5" customHeight="1" thickBot="1">
      <c r="B82" s="239" t="s">
        <v>397</v>
      </c>
      <c r="D82" s="218">
        <f>ROUNDDOWN(D80,-3)</f>
        <v>124797000</v>
      </c>
      <c r="E82" s="162" t="s">
        <v>398</v>
      </c>
      <c r="G82" s="257">
        <f>ROUNDDOWN(G80,-3)</f>
        <v>124796000</v>
      </c>
      <c r="I82" s="257">
        <f>ROUNDDOWN(I80,-3)</f>
        <v>124795000</v>
      </c>
      <c r="J82" s="255">
        <f>'概算事業費'!L83*1000</f>
        <v>124795000</v>
      </c>
      <c r="K82" s="162" t="str">
        <f>IF(J82=I82,"OK","NG")</f>
        <v>OK</v>
      </c>
    </row>
    <row r="83" spans="2:10" ht="25.5" customHeight="1" thickBot="1">
      <c r="B83" s="239" t="s">
        <v>399</v>
      </c>
      <c r="C83" s="330">
        <f>G87</f>
        <v>0.08</v>
      </c>
      <c r="D83" s="166">
        <f>D82*$G$87</f>
        <v>9983760</v>
      </c>
      <c r="F83" s="229" t="s">
        <v>400</v>
      </c>
      <c r="G83" s="166">
        <f>G82*$G$87</f>
        <v>9983680</v>
      </c>
      <c r="H83" s="229"/>
      <c r="I83" s="166">
        <f>I82*$G$87</f>
        <v>9983600</v>
      </c>
      <c r="J83" s="258">
        <f>J82*$G$87</f>
        <v>9983600</v>
      </c>
    </row>
    <row r="84" spans="2:10" ht="25.5" customHeight="1" thickBot="1">
      <c r="B84" s="239" t="s">
        <v>401</v>
      </c>
      <c r="D84" s="247">
        <f>SUM(D82:D83)</f>
        <v>134780760</v>
      </c>
      <c r="G84" s="247">
        <f>SUM(G82:G83)</f>
        <v>134779680</v>
      </c>
      <c r="I84" s="247">
        <f>SUM(I82:I83)</f>
        <v>134778600</v>
      </c>
      <c r="J84" s="259">
        <f>SUM(J82:J83)</f>
        <v>134778600</v>
      </c>
    </row>
    <row r="85" spans="2:9" ht="25.5" customHeight="1">
      <c r="B85" s="260" t="s">
        <v>402</v>
      </c>
      <c r="C85" s="163" t="s">
        <v>403</v>
      </c>
      <c r="D85" s="261"/>
      <c r="F85" s="262" t="s">
        <v>404</v>
      </c>
      <c r="G85" s="263">
        <f>ROUNDDOWN(G83,-1)</f>
        <v>9983680</v>
      </c>
      <c r="H85" s="262"/>
      <c r="I85" s="263"/>
    </row>
    <row r="86" spans="2:7" ht="25.5" customHeight="1">
      <c r="B86" s="185" t="s">
        <v>282</v>
      </c>
      <c r="C86" s="163" t="str">
        <f>IF('入力1'!C55&lt;='確認1'!D43,"ＯＫ","ＯＵＴ")</f>
        <v>ＯＫ</v>
      </c>
      <c r="D86" s="261"/>
      <c r="F86" s="262" t="s">
        <v>405</v>
      </c>
      <c r="G86" s="263">
        <f>G83-G85</f>
        <v>0</v>
      </c>
    </row>
    <row r="87" spans="2:8" ht="25.5" customHeight="1">
      <c r="B87" s="185" t="s">
        <v>283</v>
      </c>
      <c r="C87" s="163" t="str">
        <f>IF('入力1'!C56&lt;='確認1'!D60,"ＯＫ","ＯＵＴ")</f>
        <v>ＯＫ</v>
      </c>
      <c r="D87" s="261"/>
      <c r="F87" s="264" t="s">
        <v>406</v>
      </c>
      <c r="G87" s="265">
        <v>0.08</v>
      </c>
      <c r="H87" s="329" t="s">
        <v>82</v>
      </c>
    </row>
    <row r="88" spans="2:7" ht="25.5" customHeight="1">
      <c r="B88" s="185" t="s">
        <v>284</v>
      </c>
      <c r="C88" s="163" t="str">
        <f>IF('入力1'!C57&lt;='確認1'!D78,"ＯＫ","ＯＵＴ")</f>
        <v>ＯＫ</v>
      </c>
      <c r="D88" s="261"/>
      <c r="F88" s="266" t="s">
        <v>407</v>
      </c>
      <c r="G88" s="267">
        <f>G86/G87</f>
        <v>0</v>
      </c>
    </row>
    <row r="89" spans="2:4" ht="21.75" customHeight="1">
      <c r="B89" s="203" t="s">
        <v>287</v>
      </c>
      <c r="C89" s="204" t="s">
        <v>288</v>
      </c>
      <c r="D89" s="204" t="s">
        <v>289</v>
      </c>
    </row>
    <row r="90" spans="2:4" ht="27">
      <c r="B90" s="203" t="s">
        <v>290</v>
      </c>
      <c r="C90" s="204" t="s">
        <v>291</v>
      </c>
      <c r="D90" s="204" t="s">
        <v>292</v>
      </c>
    </row>
    <row r="91" spans="2:4" ht="27">
      <c r="B91" s="203" t="s">
        <v>293</v>
      </c>
      <c r="C91" s="204" t="s">
        <v>294</v>
      </c>
      <c r="D91" s="204" t="s">
        <v>295</v>
      </c>
    </row>
    <row r="93" ht="13.5">
      <c r="B93" s="206" t="s">
        <v>296</v>
      </c>
    </row>
    <row r="94" ht="13.5">
      <c r="B94" s="206" t="s">
        <v>297</v>
      </c>
    </row>
    <row r="95" ht="27">
      <c r="B95" s="206" t="s">
        <v>298</v>
      </c>
    </row>
    <row r="96" ht="27">
      <c r="B96" s="206" t="s">
        <v>299</v>
      </c>
    </row>
    <row r="98" spans="2:3" ht="13.5">
      <c r="B98" s="162" t="s">
        <v>300</v>
      </c>
      <c r="C98" s="162" t="s">
        <v>301</v>
      </c>
    </row>
    <row r="99" spans="2:3" ht="13.5">
      <c r="B99" s="162" t="s">
        <v>302</v>
      </c>
      <c r="C99" s="162" t="s">
        <v>303</v>
      </c>
    </row>
    <row r="100" spans="2:3" ht="13.5">
      <c r="B100" s="162" t="s">
        <v>304</v>
      </c>
      <c r="C100" s="162" t="s">
        <v>305</v>
      </c>
    </row>
    <row r="102" ht="13.5">
      <c r="B102" s="162" t="s">
        <v>306</v>
      </c>
    </row>
    <row r="103" ht="13.5">
      <c r="B103" s="162" t="s">
        <v>307</v>
      </c>
    </row>
    <row r="104" ht="13.5">
      <c r="B104" s="162" t="s">
        <v>308</v>
      </c>
    </row>
    <row r="105" ht="13.5">
      <c r="B105" s="162" t="s">
        <v>309</v>
      </c>
    </row>
    <row r="106" ht="13.5">
      <c r="B106" s="162" t="s">
        <v>310</v>
      </c>
    </row>
  </sheetData>
  <sheetProtection/>
  <mergeCells count="14">
    <mergeCell ref="H19:K20"/>
    <mergeCell ref="B5:C5"/>
    <mergeCell ref="B6:C6"/>
    <mergeCell ref="B7:C7"/>
    <mergeCell ref="B8:B12"/>
    <mergeCell ref="D1:E1"/>
    <mergeCell ref="A37:B37"/>
    <mergeCell ref="A53:B53"/>
    <mergeCell ref="A68:B68"/>
    <mergeCell ref="B13:C13"/>
    <mergeCell ref="B14:C14"/>
    <mergeCell ref="B15:C15"/>
    <mergeCell ref="B16:C16"/>
    <mergeCell ref="B22:C22"/>
  </mergeCells>
  <printOptions/>
  <pageMargins left="0.75" right="0.75" top="0.54" bottom="0.44" header="0.512" footer="0.512"/>
  <pageSetup horizontalDpi="300" verticalDpi="300" orientation="portrait" paperSize="9" scale="78" r:id="rId1"/>
</worksheet>
</file>

<file path=xl/worksheets/sheet9.xml><?xml version="1.0" encoding="utf-8"?>
<worksheet xmlns="http://schemas.openxmlformats.org/spreadsheetml/2006/main" xmlns:r="http://schemas.openxmlformats.org/officeDocument/2006/relationships">
  <dimension ref="A3:H22"/>
  <sheetViews>
    <sheetView view="pageBreakPreview" zoomScaleSheetLayoutView="100" zoomScalePageLayoutView="0" workbookViewId="0" topLeftCell="A1">
      <selection activeCell="G39" sqref="G39"/>
    </sheetView>
  </sheetViews>
  <sheetFormatPr defaultColWidth="8.796875" defaultRowHeight="14.25"/>
  <cols>
    <col min="1" max="1" width="28.69921875" style="162" customWidth="1"/>
    <col min="2" max="2" width="11.5" style="162" customWidth="1"/>
    <col min="3" max="3" width="14.69921875" style="162" customWidth="1"/>
    <col min="4" max="4" width="13.8984375" style="162" customWidth="1"/>
    <col min="5" max="5" width="15.8984375" style="162" customWidth="1"/>
    <col min="6" max="6" width="11.69921875" style="162" customWidth="1"/>
    <col min="7" max="7" width="10" style="162" customWidth="1"/>
    <col min="8" max="16384" width="9" style="162" customWidth="1"/>
  </cols>
  <sheetData>
    <row r="3" ht="13.5">
      <c r="A3" s="162" t="s">
        <v>408</v>
      </c>
    </row>
    <row r="4" spans="2:5" ht="13.5">
      <c r="B4" s="586" t="s">
        <v>409</v>
      </c>
      <c r="C4" s="586"/>
      <c r="D4" s="586"/>
      <c r="E4" s="268"/>
    </row>
    <row r="5" spans="1:4" ht="27" customHeight="1">
      <c r="A5" s="163" t="s">
        <v>267</v>
      </c>
      <c r="B5" s="204" t="s">
        <v>288</v>
      </c>
      <c r="C5" s="204" t="s">
        <v>291</v>
      </c>
      <c r="D5" s="204" t="s">
        <v>294</v>
      </c>
    </row>
    <row r="6" spans="1:5" ht="42.75" customHeight="1">
      <c r="A6" s="269" t="s">
        <v>287</v>
      </c>
      <c r="B6" s="270">
        <v>0.1332</v>
      </c>
      <c r="C6" s="270">
        <f>F12/100</f>
        <v>0.0868</v>
      </c>
      <c r="D6" s="270">
        <v>0.0408</v>
      </c>
      <c r="E6" s="271"/>
    </row>
    <row r="7" spans="1:5" ht="42.75" customHeight="1">
      <c r="A7" s="272" t="s">
        <v>290</v>
      </c>
      <c r="B7" s="270">
        <v>0.1285</v>
      </c>
      <c r="C7" s="270">
        <f>F13/100</f>
        <v>0.0848</v>
      </c>
      <c r="D7" s="270">
        <v>0.0408</v>
      </c>
      <c r="E7" s="271"/>
    </row>
    <row r="8" spans="1:5" ht="42.75" customHeight="1">
      <c r="A8" s="272" t="s">
        <v>293</v>
      </c>
      <c r="B8" s="270">
        <v>0.0764</v>
      </c>
      <c r="C8" s="270">
        <f>F14/100</f>
        <v>0.07139999999999999</v>
      </c>
      <c r="D8" s="270">
        <v>0.0634</v>
      </c>
      <c r="E8" s="271"/>
    </row>
    <row r="9" spans="1:6" ht="27.75" customHeight="1">
      <c r="A9" s="217"/>
      <c r="B9" s="217"/>
      <c r="C9" s="271"/>
      <c r="D9" s="273"/>
      <c r="E9" s="271"/>
      <c r="F9" s="271"/>
    </row>
    <row r="10" ht="13.5">
      <c r="A10" s="162" t="s">
        <v>410</v>
      </c>
    </row>
    <row r="11" spans="3:8" ht="14.25" thickBot="1">
      <c r="C11" s="216" t="s">
        <v>427</v>
      </c>
      <c r="D11" s="162" t="s">
        <v>411</v>
      </c>
      <c r="E11" s="229" t="s">
        <v>409</v>
      </c>
      <c r="F11" s="162" t="s">
        <v>412</v>
      </c>
      <c r="H11" s="162" t="s">
        <v>413</v>
      </c>
    </row>
    <row r="12" spans="1:6" ht="14.25" thickBot="1">
      <c r="A12" s="203" t="s">
        <v>287</v>
      </c>
      <c r="B12" s="274">
        <v>485.4</v>
      </c>
      <c r="C12" s="218">
        <f>'確認1'!D21</f>
        <v>68036017.5</v>
      </c>
      <c r="D12" s="275">
        <v>-0.2231</v>
      </c>
      <c r="E12" s="274">
        <f>B12*POWER(C12,D12)</f>
        <v>8.681918945335493</v>
      </c>
      <c r="F12" s="276">
        <f>ROUND(E12,2)</f>
        <v>8.68</v>
      </c>
    </row>
    <row r="13" spans="1:6" ht="14.25" thickBot="1">
      <c r="A13" s="203" t="s">
        <v>290</v>
      </c>
      <c r="B13" s="274">
        <v>422.4</v>
      </c>
      <c r="C13" s="218">
        <f>C12</f>
        <v>68036017.5</v>
      </c>
      <c r="D13" s="277">
        <v>-0.2167</v>
      </c>
      <c r="E13" s="274">
        <f>B13*POWER(C13,D13)</f>
        <v>8.479483380681431</v>
      </c>
      <c r="F13" s="276">
        <f>ROUND(E13,2)</f>
        <v>8.48</v>
      </c>
    </row>
    <row r="14" spans="1:6" ht="14.25" thickBot="1">
      <c r="A14" s="203" t="s">
        <v>293</v>
      </c>
      <c r="B14" s="274">
        <v>13.5</v>
      </c>
      <c r="C14" s="218">
        <f>C13</f>
        <v>68036017.5</v>
      </c>
      <c r="D14" s="278">
        <v>-0.0353</v>
      </c>
      <c r="E14" s="274">
        <f>B14*POWER(C14,D14)</f>
        <v>7.142299964680967</v>
      </c>
      <c r="F14" s="276">
        <f>ROUND(E14,2)</f>
        <v>7.14</v>
      </c>
    </row>
    <row r="15" ht="13.5">
      <c r="C15" s="279" t="s">
        <v>414</v>
      </c>
    </row>
    <row r="18" spans="3:4" ht="33" customHeight="1">
      <c r="C18" s="206" t="s">
        <v>415</v>
      </c>
      <c r="D18" s="163" t="s">
        <v>416</v>
      </c>
    </row>
    <row r="19" spans="3:4" ht="23.25" customHeight="1">
      <c r="C19" s="206" t="s">
        <v>296</v>
      </c>
      <c r="D19" s="280">
        <v>0.02</v>
      </c>
    </row>
    <row r="20" spans="3:4" ht="33" customHeight="1">
      <c r="C20" s="206" t="s">
        <v>297</v>
      </c>
      <c r="D20" s="280">
        <v>0.01</v>
      </c>
    </row>
    <row r="21" spans="3:4" ht="58.5" customHeight="1">
      <c r="C21" s="206" t="s">
        <v>298</v>
      </c>
      <c r="D21" s="281">
        <v>0.015</v>
      </c>
    </row>
    <row r="22" spans="3:4" ht="58.5" customHeight="1">
      <c r="C22" s="206" t="s">
        <v>299</v>
      </c>
      <c r="D22" s="280">
        <v>0</v>
      </c>
    </row>
  </sheetData>
  <sheetProtection/>
  <mergeCells count="1">
    <mergeCell ref="B4:D4"/>
  </mergeCells>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敏彦</dc:creator>
  <cp:keywords/>
  <dc:description/>
  <cp:lastModifiedBy>9402199</cp:lastModifiedBy>
  <cp:lastPrinted>2016-02-25T02:24:54Z</cp:lastPrinted>
  <dcterms:created xsi:type="dcterms:W3CDTF">2003-07-01T00:50:01Z</dcterms:created>
  <dcterms:modified xsi:type="dcterms:W3CDTF">2016-02-25T02:25:27Z</dcterms:modified>
  <cp:category/>
  <cp:version/>
  <cp:contentType/>
  <cp:contentStatus/>
</cp:coreProperties>
</file>