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7\P201 処遇改善加算総記\★加算様式（R7）\県様式\"/>
    </mc:Choice>
  </mc:AlternateContent>
  <xr:revisionPtr revIDLastSave="0" documentId="8_{7224B23A-57B4-4534-B838-3F6850D23880}" xr6:coauthVersionLast="47" xr6:coauthVersionMax="47" xr10:uidLastSave="{00000000-0000-0000-0000-000000000000}"/>
  <bookViews>
    <workbookView xWindow="-28920" yWindow="-1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<sst xmlns="http://schemas.openxmlformats.org/spreadsheetml/2006/main" count="4464" uniqueCount="2180">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</sst>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 xfId="0" applyFont="1" applyFill="1" applyBorder="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26" fillId="2" borderId="0" xfId="0" applyFont="1" applyFill="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66" fillId="2" borderId="0" xfId="0" applyFont="1" applyFill="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0" fillId="2" borderId="0" xfId="0" applyFont="1" applyFill="1" applyAlignment="1">
      <alignment horizontal="left" vertical="top" wrapText="1"/>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9" fillId="5" borderId="85" xfId="0" applyFont="1" applyFill="1" applyBorder="1" applyAlignment="1">
      <alignment horizontal="center" vertical="center"/>
    </xf>
    <xf numFmtId="0" fontId="9" fillId="5" borderId="64" xfId="0" applyFont="1" applyFill="1" applyBorder="1" applyAlignment="1">
      <alignment horizontal="center" vertical="center"/>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9" fillId="5" borderId="69" xfId="0" applyFont="1" applyFill="1" applyBorder="1" applyAlignment="1">
      <alignment horizontal="center" vertical="center"/>
    </xf>
    <xf numFmtId="49" fontId="19" fillId="2" borderId="0" xfId="0" applyNumberFormat="1" applyFont="1" applyFill="1">
      <alignmen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40" fillId="0" borderId="0" xfId="0" applyFont="1" applyAlignment="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39" xfId="0" applyFont="1" applyFill="1" applyBorder="1" applyAlignment="1">
      <alignment vertical="center" wrapText="1"/>
    </xf>
    <xf numFmtId="0" fontId="25" fillId="2" borderId="44"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30" fillId="2" borderId="17" xfId="0" applyFont="1" applyFill="1" applyBorder="1" applyAlignment="1">
      <alignment horizontal="center" vertical="center"/>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7"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176" fontId="21" fillId="0" borderId="1"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176" fontId="21" fillId="0" borderId="58" xfId="0" applyNumberFormat="1" applyFont="1" applyBorder="1" applyAlignment="1">
      <alignment horizontal="right" vertical="center" shrinkToFi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6" name="Check Box 220" hidden="1">
              <a:extLst>
                <a:ext uri="{63B3BB69-23CF-44E3-9099-C40C66FF867C}">
                  <a14:compatExt spid="_x0000_s15580"/>
                </a:ext>
                <a:ext uri="{FF2B5EF4-FFF2-40B4-BE49-F238E27FC236}">
                  <a16:creationId xmlns:a16="http://schemas.microsoft.com/office/drawing/2014/main" id="{17387614-7529-2326-80FA-F3A8C450FB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7" name="Check Box 253" hidden="1">
              <a:extLst>
                <a:ext uri="{63B3BB69-23CF-44E3-9099-C40C66FF867C}">
                  <a14:compatExt spid="_x0000_s15613"/>
                </a:ext>
                <a:ext uri="{FF2B5EF4-FFF2-40B4-BE49-F238E27FC236}">
                  <a16:creationId xmlns:a16="http://schemas.microsoft.com/office/drawing/2014/main" id="{BA842E46-AD62-37BD-8C10-F593E6542C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8" name="Check Box 254" hidden="1">
              <a:extLst>
                <a:ext uri="{63B3BB69-23CF-44E3-9099-C40C66FF867C}">
                  <a14:compatExt spid="_x0000_s15614"/>
                </a:ext>
                <a:ext uri="{FF2B5EF4-FFF2-40B4-BE49-F238E27FC236}">
                  <a16:creationId xmlns:a16="http://schemas.microsoft.com/office/drawing/2014/main" id="{82F68E3B-D3E5-B552-B686-1BAC4ABBCC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9" name="Check Box 255" hidden="1">
              <a:extLst>
                <a:ext uri="{63B3BB69-23CF-44E3-9099-C40C66FF867C}">
                  <a14:compatExt spid="_x0000_s15615"/>
                </a:ext>
                <a:ext uri="{FF2B5EF4-FFF2-40B4-BE49-F238E27FC236}">
                  <a16:creationId xmlns:a16="http://schemas.microsoft.com/office/drawing/2014/main" id="{6FA80A4A-EE53-90BD-E996-FD37B2DAD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21" name="Check Box 256" hidden="1">
              <a:extLst>
                <a:ext uri="{63B3BB69-23CF-44E3-9099-C40C66FF867C}">
                  <a14:compatExt spid="_x0000_s15616"/>
                </a:ext>
                <a:ext uri="{FF2B5EF4-FFF2-40B4-BE49-F238E27FC236}">
                  <a16:creationId xmlns:a16="http://schemas.microsoft.com/office/drawing/2014/main" id="{8737F40A-3B16-10B0-B92A-B9AD08A0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25" name="Check Box 258" hidden="1">
              <a:extLst>
                <a:ext uri="{63B3BB69-23CF-44E3-9099-C40C66FF867C}">
                  <a14:compatExt spid="_x0000_s15618"/>
                </a:ext>
                <a:ext uri="{FF2B5EF4-FFF2-40B4-BE49-F238E27FC236}">
                  <a16:creationId xmlns:a16="http://schemas.microsoft.com/office/drawing/2014/main" id="{237AD423-C209-C03C-1609-0C92E5B7BD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28" name="Check Box 259" hidden="1">
              <a:extLst>
                <a:ext uri="{63B3BB69-23CF-44E3-9099-C40C66FF867C}">
                  <a14:compatExt spid="_x0000_s15619"/>
                </a:ext>
                <a:ext uri="{FF2B5EF4-FFF2-40B4-BE49-F238E27FC236}">
                  <a16:creationId xmlns:a16="http://schemas.microsoft.com/office/drawing/2014/main" id="{9F13B3A9-BCD5-66DF-75E3-13C8F12FA7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29" name="Check Box 260" hidden="1">
              <a:extLst>
                <a:ext uri="{63B3BB69-23CF-44E3-9099-C40C66FF867C}">
                  <a14:compatExt spid="_x0000_s15620"/>
                </a:ext>
                <a:ext uri="{FF2B5EF4-FFF2-40B4-BE49-F238E27FC236}">
                  <a16:creationId xmlns:a16="http://schemas.microsoft.com/office/drawing/2014/main" id="{EFB95BBB-BA65-494C-89CA-3F9B9B1FE7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30" name="Check Box 261" hidden="1">
              <a:extLst>
                <a:ext uri="{63B3BB69-23CF-44E3-9099-C40C66FF867C}">
                  <a14:compatExt spid="_x0000_s15621"/>
                </a:ext>
                <a:ext uri="{FF2B5EF4-FFF2-40B4-BE49-F238E27FC236}">
                  <a16:creationId xmlns:a16="http://schemas.microsoft.com/office/drawing/2014/main" id="{BA06550F-3229-79E7-BF3A-438EF4140E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32" name="Check Box 262" hidden="1">
              <a:extLst>
                <a:ext uri="{63B3BB69-23CF-44E3-9099-C40C66FF867C}">
                  <a14:compatExt spid="_x0000_s15622"/>
                </a:ext>
                <a:ext uri="{FF2B5EF4-FFF2-40B4-BE49-F238E27FC236}">
                  <a16:creationId xmlns:a16="http://schemas.microsoft.com/office/drawing/2014/main" id="{BF51021A-1CFF-218C-B432-A823FD30E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37" name="Check Box 263" hidden="1">
              <a:extLst>
                <a:ext uri="{63B3BB69-23CF-44E3-9099-C40C66FF867C}">
                  <a14:compatExt spid="_x0000_s15623"/>
                </a:ext>
                <a:ext uri="{FF2B5EF4-FFF2-40B4-BE49-F238E27FC236}">
                  <a16:creationId xmlns:a16="http://schemas.microsoft.com/office/drawing/2014/main" id="{D93D771C-A17D-FA69-4927-732010DBFB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38" name="Check Box 264" hidden="1">
              <a:extLst>
                <a:ext uri="{63B3BB69-23CF-44E3-9099-C40C66FF867C}">
                  <a14:compatExt spid="_x0000_s15624"/>
                </a:ext>
                <a:ext uri="{FF2B5EF4-FFF2-40B4-BE49-F238E27FC236}">
                  <a16:creationId xmlns:a16="http://schemas.microsoft.com/office/drawing/2014/main" id="{1005D09D-64E3-A292-7868-C6FA4A2425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42" name="Check Box 309" hidden="1">
              <a:extLst>
                <a:ext uri="{63B3BB69-23CF-44E3-9099-C40C66FF867C}">
                  <a14:compatExt spid="_x0000_s15669"/>
                </a:ext>
                <a:ext uri="{FF2B5EF4-FFF2-40B4-BE49-F238E27FC236}">
                  <a16:creationId xmlns:a16="http://schemas.microsoft.com/office/drawing/2014/main" id="{200D7925-0152-C362-6741-D9CC2CB91F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43" name="Check Box 310" hidden="1">
              <a:extLst>
                <a:ext uri="{63B3BB69-23CF-44E3-9099-C40C66FF867C}">
                  <a14:compatExt spid="_x0000_s15670"/>
                </a:ext>
                <a:ext uri="{FF2B5EF4-FFF2-40B4-BE49-F238E27FC236}">
                  <a16:creationId xmlns:a16="http://schemas.microsoft.com/office/drawing/2014/main" id="{DAFB373A-E528-C9A2-4460-ED35C437FD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44" name="Check Box 311" hidden="1">
              <a:extLst>
                <a:ext uri="{63B3BB69-23CF-44E3-9099-C40C66FF867C}">
                  <a14:compatExt spid="_x0000_s15671"/>
                </a:ext>
                <a:ext uri="{FF2B5EF4-FFF2-40B4-BE49-F238E27FC236}">
                  <a16:creationId xmlns:a16="http://schemas.microsoft.com/office/drawing/2014/main" id="{6FEF074B-9D3F-7D9E-89C9-4C66E8B65F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45" name="Check Box 312" hidden="1">
              <a:extLst>
                <a:ext uri="{63B3BB69-23CF-44E3-9099-C40C66FF867C}">
                  <a14:compatExt spid="_x0000_s15672"/>
                </a:ext>
                <a:ext uri="{FF2B5EF4-FFF2-40B4-BE49-F238E27FC236}">
                  <a16:creationId xmlns:a16="http://schemas.microsoft.com/office/drawing/2014/main" id="{B6AE0BE2-D4E1-ED57-050A-BB11AC6E32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46" name="Check Box 313" hidden="1">
              <a:extLst>
                <a:ext uri="{63B3BB69-23CF-44E3-9099-C40C66FF867C}">
                  <a14:compatExt spid="_x0000_s15673"/>
                </a:ext>
                <a:ext uri="{FF2B5EF4-FFF2-40B4-BE49-F238E27FC236}">
                  <a16:creationId xmlns:a16="http://schemas.microsoft.com/office/drawing/2014/main" id="{13548E50-2B28-6D75-DBAC-AC25602A10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47" name="Check Box 314" hidden="1">
              <a:extLst>
                <a:ext uri="{63B3BB69-23CF-44E3-9099-C40C66FF867C}">
                  <a14:compatExt spid="_x0000_s15674"/>
                </a:ext>
                <a:ext uri="{FF2B5EF4-FFF2-40B4-BE49-F238E27FC236}">
                  <a16:creationId xmlns:a16="http://schemas.microsoft.com/office/drawing/2014/main" id="{F8F762AF-CD42-F8B2-9123-863ADDB99E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48" name="Check Box 315" hidden="1">
              <a:extLst>
                <a:ext uri="{63B3BB69-23CF-44E3-9099-C40C66FF867C}">
                  <a14:compatExt spid="_x0000_s15675"/>
                </a:ext>
                <a:ext uri="{FF2B5EF4-FFF2-40B4-BE49-F238E27FC236}">
                  <a16:creationId xmlns:a16="http://schemas.microsoft.com/office/drawing/2014/main" id="{90D8DBAC-FFEC-C8AF-E15C-132A151509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9" name="Check Box 316" hidden="1">
              <a:extLst>
                <a:ext uri="{63B3BB69-23CF-44E3-9099-C40C66FF867C}">
                  <a14:compatExt spid="_x0000_s15676"/>
                </a:ext>
                <a:ext uri="{FF2B5EF4-FFF2-40B4-BE49-F238E27FC236}">
                  <a16:creationId xmlns:a16="http://schemas.microsoft.com/office/drawing/2014/main" id="{2CD5FEA6-81DB-2633-9F6D-3627352783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50" name="Check Box 317" hidden="1">
              <a:extLst>
                <a:ext uri="{63B3BB69-23CF-44E3-9099-C40C66FF867C}">
                  <a14:compatExt spid="_x0000_s15677"/>
                </a:ext>
                <a:ext uri="{FF2B5EF4-FFF2-40B4-BE49-F238E27FC236}">
                  <a16:creationId xmlns:a16="http://schemas.microsoft.com/office/drawing/2014/main" id="{AEF4D19A-932F-57FB-284F-3C8C481468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53" name="Check Box 318" hidden="1">
              <a:extLst>
                <a:ext uri="{63B3BB69-23CF-44E3-9099-C40C66FF867C}">
                  <a14:compatExt spid="_x0000_s15678"/>
                </a:ext>
                <a:ext uri="{FF2B5EF4-FFF2-40B4-BE49-F238E27FC236}">
                  <a16:creationId xmlns:a16="http://schemas.microsoft.com/office/drawing/2014/main" id="{E4F68CCD-EE79-E6B3-8E4B-16CC54D037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55" name="Check Box 319" hidden="1">
              <a:extLst>
                <a:ext uri="{63B3BB69-23CF-44E3-9099-C40C66FF867C}">
                  <a14:compatExt spid="_x0000_s15679"/>
                </a:ext>
                <a:ext uri="{FF2B5EF4-FFF2-40B4-BE49-F238E27FC236}">
                  <a16:creationId xmlns:a16="http://schemas.microsoft.com/office/drawing/2014/main" id="{2E7F10D3-38DB-B9E9-4F94-7487423F3D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60" name="Check Box 321" hidden="1">
              <a:extLst>
                <a:ext uri="{63B3BB69-23CF-44E3-9099-C40C66FF867C}">
                  <a14:compatExt spid="_x0000_s15681"/>
                </a:ext>
                <a:ext uri="{FF2B5EF4-FFF2-40B4-BE49-F238E27FC236}">
                  <a16:creationId xmlns:a16="http://schemas.microsoft.com/office/drawing/2014/main" id="{2BCC10FC-3A31-88E7-100D-7131D19C24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61" name="Check Box 322" hidden="1">
              <a:extLst>
                <a:ext uri="{63B3BB69-23CF-44E3-9099-C40C66FF867C}">
                  <a14:compatExt spid="_x0000_s15682"/>
                </a:ext>
                <a:ext uri="{FF2B5EF4-FFF2-40B4-BE49-F238E27FC236}">
                  <a16:creationId xmlns:a16="http://schemas.microsoft.com/office/drawing/2014/main" id="{3CD3BE3D-EF65-800C-7DEC-46321EB4F6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0" name="Check Box 323" hidden="1">
              <a:extLst>
                <a:ext uri="{63B3BB69-23CF-44E3-9099-C40C66FF867C}">
                  <a14:compatExt spid="_x0000_s15683"/>
                </a:ext>
                <a:ext uri="{FF2B5EF4-FFF2-40B4-BE49-F238E27FC236}">
                  <a16:creationId xmlns:a16="http://schemas.microsoft.com/office/drawing/2014/main" id="{572D16E8-7457-D50B-7E10-0BF8C113F5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95" name="Check Box 324" hidden="1">
              <a:extLst>
                <a:ext uri="{63B3BB69-23CF-44E3-9099-C40C66FF867C}">
                  <a14:compatExt spid="_x0000_s15684"/>
                </a:ext>
                <a:ext uri="{FF2B5EF4-FFF2-40B4-BE49-F238E27FC236}">
                  <a16:creationId xmlns:a16="http://schemas.microsoft.com/office/drawing/2014/main" id="{67E4B5C6-879B-5860-5A7E-2C7357BC68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701" name="Check Box 325" hidden="1">
              <a:extLst>
                <a:ext uri="{63B3BB69-23CF-44E3-9099-C40C66FF867C}">
                  <a14:compatExt spid="_x0000_s15685"/>
                </a:ext>
                <a:ext uri="{FF2B5EF4-FFF2-40B4-BE49-F238E27FC236}">
                  <a16:creationId xmlns:a16="http://schemas.microsoft.com/office/drawing/2014/main" id="{5594842C-C890-5B85-CA09-E5CFBD21A1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702" name="Check Box 326" hidden="1">
              <a:extLst>
                <a:ext uri="{63B3BB69-23CF-44E3-9099-C40C66FF867C}">
                  <a14:compatExt spid="_x0000_s15686"/>
                </a:ext>
                <a:ext uri="{FF2B5EF4-FFF2-40B4-BE49-F238E27FC236}">
                  <a16:creationId xmlns:a16="http://schemas.microsoft.com/office/drawing/2014/main" id="{51ACF13C-1FB1-B625-A0C1-218B597E8C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703" name="Check Box 327" hidden="1">
              <a:extLst>
                <a:ext uri="{63B3BB69-23CF-44E3-9099-C40C66FF867C}">
                  <a14:compatExt spid="_x0000_s15687"/>
                </a:ext>
                <a:ext uri="{FF2B5EF4-FFF2-40B4-BE49-F238E27FC236}">
                  <a16:creationId xmlns:a16="http://schemas.microsoft.com/office/drawing/2014/main" id="{26CAA69A-2349-D8AB-851C-613EFE6641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704" name="Check Box 328" hidden="1">
              <a:extLst>
                <a:ext uri="{63B3BB69-23CF-44E3-9099-C40C66FF867C}">
                  <a14:compatExt spid="_x0000_s15688"/>
                </a:ext>
                <a:ext uri="{FF2B5EF4-FFF2-40B4-BE49-F238E27FC236}">
                  <a16:creationId xmlns:a16="http://schemas.microsoft.com/office/drawing/2014/main" id="{F11FC39E-E839-C1EA-B217-CDE9816952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705" name="Check Box 329" hidden="1">
              <a:extLst>
                <a:ext uri="{63B3BB69-23CF-44E3-9099-C40C66FF867C}">
                  <a14:compatExt spid="_x0000_s15689"/>
                </a:ext>
                <a:ext uri="{FF2B5EF4-FFF2-40B4-BE49-F238E27FC236}">
                  <a16:creationId xmlns:a16="http://schemas.microsoft.com/office/drawing/2014/main" id="{867B7BE8-B0EB-DEFB-B185-9E3896C7C3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706" name="Check Box 330" hidden="1">
              <a:extLst>
                <a:ext uri="{63B3BB69-23CF-44E3-9099-C40C66FF867C}">
                  <a14:compatExt spid="_x0000_s15690"/>
                </a:ext>
                <a:ext uri="{FF2B5EF4-FFF2-40B4-BE49-F238E27FC236}">
                  <a16:creationId xmlns:a16="http://schemas.microsoft.com/office/drawing/2014/main" id="{D3814E09-EC5D-F3A1-8FEE-AA7F04321B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707" name="Check Box 331" hidden="1">
              <a:extLst>
                <a:ext uri="{63B3BB69-23CF-44E3-9099-C40C66FF867C}">
                  <a14:compatExt spid="_x0000_s15691"/>
                </a:ext>
                <a:ext uri="{FF2B5EF4-FFF2-40B4-BE49-F238E27FC236}">
                  <a16:creationId xmlns:a16="http://schemas.microsoft.com/office/drawing/2014/main" id="{E18E58D8-79BB-81A7-1C55-A8B8965E90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708" name="Check Box 332" hidden="1">
              <a:extLst>
                <a:ext uri="{63B3BB69-23CF-44E3-9099-C40C66FF867C}">
                  <a14:compatExt spid="_x0000_s15692"/>
                </a:ext>
                <a:ext uri="{FF2B5EF4-FFF2-40B4-BE49-F238E27FC236}">
                  <a16:creationId xmlns:a16="http://schemas.microsoft.com/office/drawing/2014/main" id="{BC84DA3D-1C1C-81CE-814F-0A933A08BC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709" name="Check Box 333" hidden="1">
              <a:extLst>
                <a:ext uri="{63B3BB69-23CF-44E3-9099-C40C66FF867C}">
                  <a14:compatExt spid="_x0000_s15693"/>
                </a:ext>
                <a:ext uri="{FF2B5EF4-FFF2-40B4-BE49-F238E27FC236}">
                  <a16:creationId xmlns:a16="http://schemas.microsoft.com/office/drawing/2014/main" id="{A20CF5F7-ABDF-DDC1-CEAB-047C046EAB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710" name="Check Box 334" hidden="1">
              <a:extLst>
                <a:ext uri="{63B3BB69-23CF-44E3-9099-C40C66FF867C}">
                  <a14:compatExt spid="_x0000_s15694"/>
                </a:ext>
                <a:ext uri="{FF2B5EF4-FFF2-40B4-BE49-F238E27FC236}">
                  <a16:creationId xmlns:a16="http://schemas.microsoft.com/office/drawing/2014/main" id="{79D36E1F-7978-E82C-C47D-74479FA429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711" name="Check Box 336" hidden="1">
              <a:extLst>
                <a:ext uri="{63B3BB69-23CF-44E3-9099-C40C66FF867C}">
                  <a14:compatExt spid="_x0000_s15696"/>
                </a:ext>
                <a:ext uri="{FF2B5EF4-FFF2-40B4-BE49-F238E27FC236}">
                  <a16:creationId xmlns:a16="http://schemas.microsoft.com/office/drawing/2014/main" id="{9D6D7304-404D-EAB8-905D-7DD96EFDB2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712" name="Check Box 252" hidden="1">
              <a:extLst>
                <a:ext uri="{63B3BB69-23CF-44E3-9099-C40C66FF867C}">
                  <a14:compatExt spid="_x0000_s15612"/>
                </a:ext>
                <a:ext uri="{FF2B5EF4-FFF2-40B4-BE49-F238E27FC236}">
                  <a16:creationId xmlns:a16="http://schemas.microsoft.com/office/drawing/2014/main" id="{3DFD7003-6748-AF94-A60A-374432B28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713" name="Check Box 337" hidden="1">
              <a:extLst>
                <a:ext uri="{63B3BB69-23CF-44E3-9099-C40C66FF867C}">
                  <a14:compatExt spid="_x0000_s15697"/>
                </a:ext>
                <a:ext uri="{FF2B5EF4-FFF2-40B4-BE49-F238E27FC236}">
                  <a16:creationId xmlns:a16="http://schemas.microsoft.com/office/drawing/2014/main" id="{3E9E93AF-9787-2761-8539-05F147239D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714" name="Check Box 257" hidden="1">
              <a:extLst>
                <a:ext uri="{63B3BB69-23CF-44E3-9099-C40C66FF867C}">
                  <a14:compatExt spid="_x0000_s15617"/>
                </a:ext>
                <a:ext uri="{FF2B5EF4-FFF2-40B4-BE49-F238E27FC236}">
                  <a16:creationId xmlns:a16="http://schemas.microsoft.com/office/drawing/2014/main" id="{E6A0EDAC-CCC8-8DBF-1FDA-83F79C416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715" name="Check Box 338" hidden="1">
              <a:extLst>
                <a:ext uri="{63B3BB69-23CF-44E3-9099-C40C66FF867C}">
                  <a14:compatExt spid="_x0000_s15698"/>
                </a:ext>
                <a:ext uri="{FF2B5EF4-FFF2-40B4-BE49-F238E27FC236}">
                  <a16:creationId xmlns:a16="http://schemas.microsoft.com/office/drawing/2014/main" id="{46A35E74-630A-025E-ECBB-40B15369F3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716" name="Check Box 339" hidden="1">
              <a:extLst>
                <a:ext uri="{63B3BB69-23CF-44E3-9099-C40C66FF867C}">
                  <a14:compatExt spid="_x0000_s15699"/>
                </a:ext>
                <a:ext uri="{FF2B5EF4-FFF2-40B4-BE49-F238E27FC236}">
                  <a16:creationId xmlns:a16="http://schemas.microsoft.com/office/drawing/2014/main" id="{A1CE3FB8-12C0-FC14-6D99-8427A08F8D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17" name="Check Box 340" hidden="1">
              <a:extLst>
                <a:ext uri="{63B3BB69-23CF-44E3-9099-C40C66FF867C}">
                  <a14:compatExt spid="_x0000_s15700"/>
                </a:ext>
                <a:ext uri="{FF2B5EF4-FFF2-40B4-BE49-F238E27FC236}">
                  <a16:creationId xmlns:a16="http://schemas.microsoft.com/office/drawing/2014/main" id="{B5DE1B21-0A58-6CD1-B0F7-0920A64DDE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149" customWidth="1"/>
    <col min="13" max="17" width="2.75" style="149" customWidth="1"/>
    <col min="18" max="22" width="2.625" style="149" customWidth="1"/>
    <col min="23" max="23" width="14.125" style="149" customWidth="1"/>
    <col min="24" max="24" width="25" style="149" customWidth="1"/>
    <col min="25" max="25" width="30.75" style="149" customWidth="1"/>
    <col min="26" max="26" width="8.625" customWidth="1"/>
    <col min="27" max="27" width="9.125" customWidth="1"/>
    <col min="28" max="28" width="7.625" customWidth="1"/>
    <col min="29" max="29" width="9" hidden="1" customWidth="1"/>
  </cols>
  <sheetData>
    <row r="1" spans="1:29" ht="20.100000000000001"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58" t="s">
        <v>1</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9" s="379"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81"/>
    </row>
    <row r="7" spans="1:29" ht="20.100000000000001"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00000000000001"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00000000000001"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00000000000001"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00000000000001"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00000000000001"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 customHeight="1">
      <c r="A14" s="558" t="s">
        <v>1910</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00000000000001"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00000000000001" customHeight="1" thickBot="1">
      <c r="A18" s="233"/>
      <c r="B18" s="384" t="s">
        <v>4</v>
      </c>
      <c r="C18" s="589" t="s">
        <v>2167</v>
      </c>
      <c r="D18" s="590"/>
      <c r="E18" s="590"/>
      <c r="F18" s="590"/>
      <c r="G18" s="590"/>
      <c r="H18" s="590"/>
      <c r="I18" s="590"/>
      <c r="J18" s="590"/>
      <c r="K18" s="590"/>
      <c r="L18" s="591"/>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00000000000001"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00000000000001"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00000000000001" customHeight="1">
      <c r="A22" s="233"/>
      <c r="B22" s="385" t="s">
        <v>7</v>
      </c>
      <c r="C22" s="559" t="s">
        <v>8</v>
      </c>
      <c r="D22" s="559"/>
      <c r="E22" s="559"/>
      <c r="F22" s="559"/>
      <c r="G22" s="559"/>
      <c r="H22" s="559"/>
      <c r="I22" s="559"/>
      <c r="J22" s="559"/>
      <c r="K22" s="559"/>
      <c r="L22" s="560"/>
      <c r="M22" s="592" t="s">
        <v>2165</v>
      </c>
      <c r="N22" s="593"/>
      <c r="O22" s="593"/>
      <c r="P22" s="593"/>
      <c r="Q22" s="593"/>
      <c r="R22" s="593"/>
      <c r="S22" s="593"/>
      <c r="T22" s="593"/>
      <c r="U22" s="593"/>
      <c r="V22" s="593"/>
      <c r="W22" s="594"/>
      <c r="X22" s="595"/>
      <c r="Y22" s="233"/>
      <c r="Z22" s="233"/>
      <c r="AA22" s="233"/>
    </row>
    <row r="23" spans="1:29" ht="20.100000000000001" customHeight="1" thickBot="1">
      <c r="A23" s="233"/>
      <c r="B23" s="386"/>
      <c r="C23" s="559" t="s">
        <v>9</v>
      </c>
      <c r="D23" s="559"/>
      <c r="E23" s="559"/>
      <c r="F23" s="559"/>
      <c r="G23" s="559"/>
      <c r="H23" s="559"/>
      <c r="I23" s="559"/>
      <c r="J23" s="559"/>
      <c r="K23" s="559"/>
      <c r="L23" s="560"/>
      <c r="M23" s="574" t="s">
        <v>2166</v>
      </c>
      <c r="N23" s="575"/>
      <c r="O23" s="575"/>
      <c r="P23" s="575"/>
      <c r="Q23" s="575"/>
      <c r="R23" s="575"/>
      <c r="S23" s="575"/>
      <c r="T23" s="575"/>
      <c r="U23" s="582"/>
      <c r="V23" s="582"/>
      <c r="W23" s="583"/>
      <c r="X23" s="584"/>
      <c r="Y23" s="233"/>
      <c r="Z23" s="233"/>
      <c r="AA23" s="233"/>
      <c r="AC23" t="s">
        <v>10</v>
      </c>
    </row>
    <row r="24" spans="1:29" ht="20.100000000000001" customHeight="1" thickBot="1">
      <c r="A24" s="233"/>
      <c r="B24" s="385" t="s">
        <v>11</v>
      </c>
      <c r="C24" s="559" t="s">
        <v>12</v>
      </c>
      <c r="D24" s="559"/>
      <c r="E24" s="559"/>
      <c r="F24" s="559"/>
      <c r="G24" s="559"/>
      <c r="H24" s="559"/>
      <c r="I24" s="559"/>
      <c r="J24" s="559"/>
      <c r="K24" s="559"/>
      <c r="L24" s="560"/>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00000000000001" customHeight="1">
      <c r="A25" s="233"/>
      <c r="B25" s="390"/>
      <c r="C25" s="559" t="s">
        <v>14</v>
      </c>
      <c r="D25" s="559"/>
      <c r="E25" s="559"/>
      <c r="F25" s="559"/>
      <c r="G25" s="559"/>
      <c r="H25" s="559"/>
      <c r="I25" s="559"/>
      <c r="J25" s="559"/>
      <c r="K25" s="559"/>
      <c r="L25" s="560"/>
      <c r="M25" s="574" t="s">
        <v>2158</v>
      </c>
      <c r="N25" s="575"/>
      <c r="O25" s="575"/>
      <c r="P25" s="575"/>
      <c r="Q25" s="575"/>
      <c r="R25" s="575"/>
      <c r="S25" s="575"/>
      <c r="T25" s="575"/>
      <c r="U25" s="579"/>
      <c r="V25" s="579"/>
      <c r="W25" s="580"/>
      <c r="X25" s="581"/>
      <c r="Y25" s="233"/>
      <c r="Z25" s="233"/>
      <c r="AA25" s="233"/>
    </row>
    <row r="26" spans="1:29" ht="20.100000000000001" customHeight="1">
      <c r="A26" s="233"/>
      <c r="B26" s="386"/>
      <c r="C26" s="559" t="s">
        <v>15</v>
      </c>
      <c r="D26" s="559"/>
      <c r="E26" s="559"/>
      <c r="F26" s="559"/>
      <c r="G26" s="559"/>
      <c r="H26" s="559"/>
      <c r="I26" s="559"/>
      <c r="J26" s="559"/>
      <c r="K26" s="559"/>
      <c r="L26" s="560"/>
      <c r="M26" s="574"/>
      <c r="N26" s="575"/>
      <c r="O26" s="575"/>
      <c r="P26" s="575"/>
      <c r="Q26" s="575"/>
      <c r="R26" s="575"/>
      <c r="S26" s="575"/>
      <c r="T26" s="575"/>
      <c r="U26" s="575"/>
      <c r="V26" s="575"/>
      <c r="W26" s="576"/>
      <c r="X26" s="577"/>
      <c r="Y26" s="233"/>
      <c r="Z26" s="233"/>
      <c r="AA26" s="233"/>
    </row>
    <row r="27" spans="1:29" ht="20.100000000000001" customHeight="1">
      <c r="A27" s="233"/>
      <c r="B27" s="385" t="s">
        <v>16</v>
      </c>
      <c r="C27" s="559" t="s">
        <v>17</v>
      </c>
      <c r="D27" s="559"/>
      <c r="E27" s="559"/>
      <c r="F27" s="559"/>
      <c r="G27" s="559"/>
      <c r="H27" s="559"/>
      <c r="I27" s="559"/>
      <c r="J27" s="559"/>
      <c r="K27" s="559"/>
      <c r="L27" s="560"/>
      <c r="M27" s="574" t="s">
        <v>2159</v>
      </c>
      <c r="N27" s="575"/>
      <c r="O27" s="575"/>
      <c r="P27" s="575"/>
      <c r="Q27" s="575"/>
      <c r="R27" s="575"/>
      <c r="S27" s="575"/>
      <c r="T27" s="575"/>
      <c r="U27" s="575"/>
      <c r="V27" s="575"/>
      <c r="W27" s="576"/>
      <c r="X27" s="577"/>
      <c r="Y27" s="233"/>
      <c r="Z27" s="233"/>
      <c r="AA27" s="233"/>
    </row>
    <row r="28" spans="1:29" ht="20.100000000000001" customHeight="1">
      <c r="A28" s="233"/>
      <c r="B28" s="386"/>
      <c r="C28" s="559" t="s">
        <v>18</v>
      </c>
      <c r="D28" s="559"/>
      <c r="E28" s="559"/>
      <c r="F28" s="559"/>
      <c r="G28" s="559"/>
      <c r="H28" s="559"/>
      <c r="I28" s="559"/>
      <c r="J28" s="559"/>
      <c r="K28" s="559"/>
      <c r="L28" s="560"/>
      <c r="M28" s="569" t="s">
        <v>2160</v>
      </c>
      <c r="N28" s="570"/>
      <c r="O28" s="570"/>
      <c r="P28" s="570"/>
      <c r="Q28" s="570"/>
      <c r="R28" s="570"/>
      <c r="S28" s="570"/>
      <c r="T28" s="570"/>
      <c r="U28" s="570"/>
      <c r="V28" s="570"/>
      <c r="W28" s="570"/>
      <c r="X28" s="571"/>
      <c r="Y28" s="233"/>
      <c r="Z28" s="233"/>
      <c r="AA28" s="233"/>
    </row>
    <row r="29" spans="1:29" ht="20.100000000000001" customHeight="1">
      <c r="A29" s="233"/>
      <c r="B29" s="572" t="s">
        <v>19</v>
      </c>
      <c r="C29" s="559" t="s">
        <v>8</v>
      </c>
      <c r="D29" s="559"/>
      <c r="E29" s="559"/>
      <c r="F29" s="559"/>
      <c r="G29" s="559"/>
      <c r="H29" s="559"/>
      <c r="I29" s="559"/>
      <c r="J29" s="559"/>
      <c r="K29" s="559"/>
      <c r="L29" s="560"/>
      <c r="M29" s="574" t="s">
        <v>2161</v>
      </c>
      <c r="N29" s="575"/>
      <c r="O29" s="575"/>
      <c r="P29" s="575"/>
      <c r="Q29" s="575"/>
      <c r="R29" s="575"/>
      <c r="S29" s="575"/>
      <c r="T29" s="575"/>
      <c r="U29" s="575"/>
      <c r="V29" s="575"/>
      <c r="W29" s="576"/>
      <c r="X29" s="577"/>
      <c r="Y29" s="233"/>
      <c r="Z29" s="233"/>
      <c r="AA29" s="233"/>
    </row>
    <row r="30" spans="1:29" ht="20.100000000000001" customHeight="1">
      <c r="A30" s="233"/>
      <c r="B30" s="573"/>
      <c r="C30" s="578" t="s">
        <v>18</v>
      </c>
      <c r="D30" s="578"/>
      <c r="E30" s="578"/>
      <c r="F30" s="578"/>
      <c r="G30" s="578"/>
      <c r="H30" s="578"/>
      <c r="I30" s="578"/>
      <c r="J30" s="578"/>
      <c r="K30" s="578"/>
      <c r="L30" s="578"/>
      <c r="M30" s="574" t="s">
        <v>2162</v>
      </c>
      <c r="N30" s="575"/>
      <c r="O30" s="575"/>
      <c r="P30" s="575"/>
      <c r="Q30" s="575"/>
      <c r="R30" s="575"/>
      <c r="S30" s="575"/>
      <c r="T30" s="575"/>
      <c r="U30" s="575"/>
      <c r="V30" s="575"/>
      <c r="W30" s="576"/>
      <c r="X30" s="577"/>
      <c r="Y30" s="233"/>
      <c r="Z30" s="233"/>
      <c r="AA30" s="233"/>
    </row>
    <row r="31" spans="1:29" ht="20.100000000000001" customHeight="1">
      <c r="A31" s="233"/>
      <c r="B31" s="385" t="s">
        <v>20</v>
      </c>
      <c r="C31" s="559" t="s">
        <v>21</v>
      </c>
      <c r="D31" s="559"/>
      <c r="E31" s="559"/>
      <c r="F31" s="559"/>
      <c r="G31" s="559"/>
      <c r="H31" s="559"/>
      <c r="I31" s="559"/>
      <c r="J31" s="559"/>
      <c r="K31" s="559"/>
      <c r="L31" s="560"/>
      <c r="M31" s="561" t="s">
        <v>2163</v>
      </c>
      <c r="N31" s="562"/>
      <c r="O31" s="562"/>
      <c r="P31" s="562"/>
      <c r="Q31" s="562"/>
      <c r="R31" s="562"/>
      <c r="S31" s="562"/>
      <c r="T31" s="562"/>
      <c r="U31" s="562"/>
      <c r="V31" s="562"/>
      <c r="W31" s="563"/>
      <c r="X31" s="564"/>
      <c r="Y31" s="233"/>
      <c r="Z31" s="233"/>
      <c r="AA31" s="233"/>
    </row>
    <row r="32" spans="1:29" ht="20.100000000000001" customHeight="1" thickBot="1">
      <c r="A32" s="233"/>
      <c r="B32" s="391"/>
      <c r="C32" s="559" t="s">
        <v>22</v>
      </c>
      <c r="D32" s="559"/>
      <c r="E32" s="559"/>
      <c r="F32" s="559"/>
      <c r="G32" s="559"/>
      <c r="H32" s="559"/>
      <c r="I32" s="559"/>
      <c r="J32" s="559"/>
      <c r="K32" s="559"/>
      <c r="L32" s="560"/>
      <c r="M32" s="565" t="s">
        <v>2164</v>
      </c>
      <c r="N32" s="566"/>
      <c r="O32" s="566"/>
      <c r="P32" s="566"/>
      <c r="Q32" s="566"/>
      <c r="R32" s="566"/>
      <c r="S32" s="566"/>
      <c r="T32" s="566"/>
      <c r="U32" s="566"/>
      <c r="V32" s="566"/>
      <c r="W32" s="567"/>
      <c r="X32" s="568"/>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00000000000001"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25">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5">
      <c r="A36" s="233"/>
      <c r="B36" s="393"/>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33"/>
      <c r="B37" s="546" t="s">
        <v>24</v>
      </c>
      <c r="C37" s="545" t="s">
        <v>2006</v>
      </c>
      <c r="D37" s="546"/>
      <c r="E37" s="546"/>
      <c r="F37" s="546"/>
      <c r="G37" s="546"/>
      <c r="H37" s="546"/>
      <c r="I37" s="546"/>
      <c r="J37" s="546"/>
      <c r="K37" s="546"/>
      <c r="L37" s="546"/>
      <c r="M37" s="546" t="s">
        <v>25</v>
      </c>
      <c r="N37" s="546"/>
      <c r="O37" s="546"/>
      <c r="P37" s="546"/>
      <c r="Q37" s="546"/>
      <c r="R37" s="552" t="s">
        <v>26</v>
      </c>
      <c r="S37" s="553"/>
      <c r="T37" s="553"/>
      <c r="U37" s="553"/>
      <c r="V37" s="553"/>
      <c r="W37" s="554"/>
      <c r="X37" s="546" t="s">
        <v>27</v>
      </c>
      <c r="Y37" s="587" t="s">
        <v>28</v>
      </c>
      <c r="Z37" s="545" t="s">
        <v>1972</v>
      </c>
      <c r="AA37" s="394"/>
    </row>
    <row r="38" spans="1:27" ht="28.5" customHeight="1" thickBot="1">
      <c r="A38" s="233"/>
      <c r="B38" s="546"/>
      <c r="C38" s="547"/>
      <c r="D38" s="547"/>
      <c r="E38" s="547"/>
      <c r="F38" s="547"/>
      <c r="G38" s="547"/>
      <c r="H38" s="547"/>
      <c r="I38" s="547"/>
      <c r="J38" s="547"/>
      <c r="K38" s="547"/>
      <c r="L38" s="547"/>
      <c r="M38" s="547"/>
      <c r="N38" s="547"/>
      <c r="O38" s="547"/>
      <c r="P38" s="547"/>
      <c r="Q38" s="547"/>
      <c r="R38" s="548" t="s">
        <v>29</v>
      </c>
      <c r="S38" s="547"/>
      <c r="T38" s="547"/>
      <c r="U38" s="547"/>
      <c r="V38" s="547"/>
      <c r="W38" s="395" t="s">
        <v>30</v>
      </c>
      <c r="X38" s="547"/>
      <c r="Y38" s="588"/>
      <c r="Z38" s="545"/>
      <c r="AA38" s="392"/>
    </row>
    <row r="39" spans="1:27" ht="33.950000000000003" customHeight="1">
      <c r="A39" s="233"/>
      <c r="B39" s="396">
        <v>1</v>
      </c>
      <c r="C39" s="555" t="s">
        <v>2143</v>
      </c>
      <c r="D39" s="556"/>
      <c r="E39" s="556"/>
      <c r="F39" s="556"/>
      <c r="G39" s="556"/>
      <c r="H39" s="556"/>
      <c r="I39" s="556"/>
      <c r="J39" s="556"/>
      <c r="K39" s="556"/>
      <c r="L39" s="557"/>
      <c r="M39" s="549" t="s">
        <v>2144</v>
      </c>
      <c r="N39" s="550"/>
      <c r="O39" s="550"/>
      <c r="P39" s="550"/>
      <c r="Q39" s="551"/>
      <c r="R39" s="537" t="s">
        <v>31</v>
      </c>
      <c r="S39" s="537"/>
      <c r="T39" s="537"/>
      <c r="U39" s="537"/>
      <c r="V39" s="537"/>
      <c r="W39" s="401" t="s">
        <v>841</v>
      </c>
      <c r="X39" s="401" t="s">
        <v>2145</v>
      </c>
      <c r="Y39" s="35" t="s">
        <v>2040</v>
      </c>
      <c r="Z39" s="397" t="str">
        <f>IFERROR(VLOOKUP(Y39, 【参考】数式用!$A$2:$B$50, 2, FALSE), "")</f>
        <v>11</v>
      </c>
      <c r="AA39" s="398"/>
    </row>
    <row r="40" spans="1:27" ht="33.950000000000003" customHeight="1">
      <c r="A40" s="233"/>
      <c r="B40" s="399">
        <f>B39+1</f>
        <v>2</v>
      </c>
      <c r="C40" s="531" t="s">
        <v>2146</v>
      </c>
      <c r="D40" s="532"/>
      <c r="E40" s="532"/>
      <c r="F40" s="532"/>
      <c r="G40" s="532"/>
      <c r="H40" s="532"/>
      <c r="I40" s="532"/>
      <c r="J40" s="532"/>
      <c r="K40" s="532"/>
      <c r="L40" s="533"/>
      <c r="M40" s="542" t="s">
        <v>2144</v>
      </c>
      <c r="N40" s="543"/>
      <c r="O40" s="543"/>
      <c r="P40" s="543"/>
      <c r="Q40" s="544"/>
      <c r="R40" s="537" t="s">
        <v>31</v>
      </c>
      <c r="S40" s="537"/>
      <c r="T40" s="537"/>
      <c r="U40" s="537"/>
      <c r="V40" s="537"/>
      <c r="W40" s="401" t="s">
        <v>843</v>
      </c>
      <c r="X40" s="4" t="s">
        <v>2147</v>
      </c>
      <c r="Y40" s="5" t="s">
        <v>2045</v>
      </c>
      <c r="Z40" s="397" t="str">
        <f>IFERROR(VLOOKUP(Y40, 【参考】数式用!$A$2:$B$50, 2, FALSE), "")</f>
        <v>22</v>
      </c>
      <c r="AA40" s="398"/>
    </row>
    <row r="41" spans="1:27" ht="33.950000000000003" customHeight="1">
      <c r="A41" s="233"/>
      <c r="B41" s="399">
        <f t="shared" ref="B41:B104" si="0">B40+1</f>
        <v>3</v>
      </c>
      <c r="C41" s="531" t="s">
        <v>2148</v>
      </c>
      <c r="D41" s="532"/>
      <c r="E41" s="532"/>
      <c r="F41" s="532"/>
      <c r="G41" s="532"/>
      <c r="H41" s="532"/>
      <c r="I41" s="532"/>
      <c r="J41" s="532"/>
      <c r="K41" s="532"/>
      <c r="L41" s="533"/>
      <c r="M41" s="542" t="s">
        <v>2144</v>
      </c>
      <c r="N41" s="543"/>
      <c r="O41" s="543"/>
      <c r="P41" s="543"/>
      <c r="Q41" s="544"/>
      <c r="R41" s="537" t="s">
        <v>31</v>
      </c>
      <c r="S41" s="537"/>
      <c r="T41" s="537"/>
      <c r="U41" s="537"/>
      <c r="V41" s="537"/>
      <c r="W41" s="401" t="s">
        <v>847</v>
      </c>
      <c r="X41" s="4" t="s">
        <v>2149</v>
      </c>
      <c r="Y41" s="5" t="s">
        <v>2054</v>
      </c>
      <c r="Z41" s="397" t="str">
        <f>IFERROR(VLOOKUP(Y41, 【参考】数式用!$A$2:$B$50, 2, FALSE), "")</f>
        <v>46</v>
      </c>
      <c r="AA41" s="398"/>
    </row>
    <row r="42" spans="1:27" ht="33.950000000000003" customHeight="1">
      <c r="A42" s="233"/>
      <c r="B42" s="399">
        <f t="shared" si="0"/>
        <v>4</v>
      </c>
      <c r="C42" s="531" t="s">
        <v>2150</v>
      </c>
      <c r="D42" s="532"/>
      <c r="E42" s="532"/>
      <c r="F42" s="532"/>
      <c r="G42" s="532"/>
      <c r="H42" s="532"/>
      <c r="I42" s="532"/>
      <c r="J42" s="532"/>
      <c r="K42" s="532"/>
      <c r="L42" s="533"/>
      <c r="M42" s="542" t="s">
        <v>2144</v>
      </c>
      <c r="N42" s="543"/>
      <c r="O42" s="543"/>
      <c r="P42" s="543"/>
      <c r="Q42" s="544"/>
      <c r="R42" s="537" t="s">
        <v>31</v>
      </c>
      <c r="S42" s="537"/>
      <c r="T42" s="537"/>
      <c r="U42" s="537"/>
      <c r="V42" s="537"/>
      <c r="W42" s="401" t="s">
        <v>838</v>
      </c>
      <c r="X42" s="4" t="s">
        <v>2151</v>
      </c>
      <c r="Y42" s="5" t="s">
        <v>2046</v>
      </c>
      <c r="Z42" s="397" t="str">
        <f>IFERROR(VLOOKUP(Y42, 【参考】数式用!$A$2:$B$50, 2, FALSE), "")</f>
        <v>32</v>
      </c>
      <c r="AA42" s="398"/>
    </row>
    <row r="43" spans="1:27" ht="33.950000000000003" customHeight="1">
      <c r="A43" s="233"/>
      <c r="B43" s="399">
        <f t="shared" si="0"/>
        <v>5</v>
      </c>
      <c r="C43" s="531" t="s">
        <v>2152</v>
      </c>
      <c r="D43" s="532"/>
      <c r="E43" s="532"/>
      <c r="F43" s="532"/>
      <c r="G43" s="532"/>
      <c r="H43" s="532"/>
      <c r="I43" s="532"/>
      <c r="J43" s="532"/>
      <c r="K43" s="532"/>
      <c r="L43" s="533"/>
      <c r="M43" s="542" t="s">
        <v>2144</v>
      </c>
      <c r="N43" s="543"/>
      <c r="O43" s="543"/>
      <c r="P43" s="543"/>
      <c r="Q43" s="544"/>
      <c r="R43" s="537" t="s">
        <v>31</v>
      </c>
      <c r="S43" s="537"/>
      <c r="T43" s="537"/>
      <c r="U43" s="537"/>
      <c r="V43" s="537"/>
      <c r="W43" s="401" t="s">
        <v>838</v>
      </c>
      <c r="X43" s="4" t="s">
        <v>2153</v>
      </c>
      <c r="Y43" s="5" t="s">
        <v>2154</v>
      </c>
      <c r="Z43" s="397" t="str">
        <f>IFERROR(VLOOKUP(Y43, 【参考】数式用!$A$2:$B$50, 2, FALSE), "")</f>
        <v>22</v>
      </c>
      <c r="AA43" s="398"/>
    </row>
    <row r="44" spans="1:27" ht="33.950000000000003" customHeight="1">
      <c r="A44" s="233"/>
      <c r="B44" s="399">
        <f t="shared" si="0"/>
        <v>6</v>
      </c>
      <c r="C44" s="531" t="s">
        <v>2155</v>
      </c>
      <c r="D44" s="532"/>
      <c r="E44" s="532"/>
      <c r="F44" s="532"/>
      <c r="G44" s="532"/>
      <c r="H44" s="532"/>
      <c r="I44" s="532"/>
      <c r="J44" s="532"/>
      <c r="K44" s="532"/>
      <c r="L44" s="533"/>
      <c r="M44" s="542" t="s">
        <v>2144</v>
      </c>
      <c r="N44" s="543"/>
      <c r="O44" s="543"/>
      <c r="P44" s="543"/>
      <c r="Q44" s="544"/>
      <c r="R44" s="537" t="s">
        <v>31</v>
      </c>
      <c r="S44" s="537"/>
      <c r="T44" s="537"/>
      <c r="U44" s="537"/>
      <c r="V44" s="537"/>
      <c r="W44" s="401" t="s">
        <v>845</v>
      </c>
      <c r="X44" s="4" t="s">
        <v>2156</v>
      </c>
      <c r="Y44" s="5" t="s">
        <v>2157</v>
      </c>
      <c r="Z44" s="397" t="str">
        <f>IFERROR(VLOOKUP(Y44, 【参考】数式用!$A$2:$B$50, 2, FALSE), "")</f>
        <v>44</v>
      </c>
      <c r="AA44" s="398"/>
    </row>
    <row r="45" spans="1:27" ht="33.950000000000003" customHeight="1">
      <c r="A45" s="233"/>
      <c r="B45" s="399">
        <f t="shared" si="0"/>
        <v>7</v>
      </c>
      <c r="C45" s="531" t="s">
        <v>2176</v>
      </c>
      <c r="D45" s="532"/>
      <c r="E45" s="532"/>
      <c r="F45" s="532"/>
      <c r="G45" s="532"/>
      <c r="H45" s="532"/>
      <c r="I45" s="532"/>
      <c r="J45" s="532"/>
      <c r="K45" s="532"/>
      <c r="L45" s="533"/>
      <c r="M45" s="542" t="s">
        <v>2177</v>
      </c>
      <c r="N45" s="543"/>
      <c r="O45" s="543"/>
      <c r="P45" s="543"/>
      <c r="Q45" s="544"/>
      <c r="R45" s="537" t="s">
        <v>31</v>
      </c>
      <c r="S45" s="537"/>
      <c r="T45" s="537"/>
      <c r="U45" s="537"/>
      <c r="V45" s="537"/>
      <c r="W45" s="401" t="s">
        <v>32</v>
      </c>
      <c r="X45" s="4" t="s">
        <v>2178</v>
      </c>
      <c r="Y45" s="39" t="s">
        <v>2051</v>
      </c>
      <c r="Z45" s="397" t="str">
        <f>IFERROR(VLOOKUP(Y45, 【参考】数式用!$A$2:$B$50, 2, FALSE), "")</f>
        <v>48</v>
      </c>
      <c r="AA45" s="398"/>
    </row>
    <row r="46" spans="1:27" ht="33.950000000000003" customHeight="1">
      <c r="A46" s="233"/>
      <c r="B46" s="399">
        <f t="shared" si="0"/>
        <v>8</v>
      </c>
      <c r="C46" s="531"/>
      <c r="D46" s="532"/>
      <c r="E46" s="532"/>
      <c r="F46" s="532"/>
      <c r="G46" s="532"/>
      <c r="H46" s="532"/>
      <c r="I46" s="532"/>
      <c r="J46" s="532"/>
      <c r="K46" s="532"/>
      <c r="L46" s="533"/>
      <c r="M46" s="527"/>
      <c r="N46" s="528"/>
      <c r="O46" s="528"/>
      <c r="P46" s="528"/>
      <c r="Q46" s="529"/>
      <c r="R46" s="537"/>
      <c r="S46" s="537"/>
      <c r="T46" s="537"/>
      <c r="U46" s="537"/>
      <c r="V46" s="537"/>
      <c r="W46" s="401"/>
      <c r="X46" s="4"/>
      <c r="Y46" s="39"/>
      <c r="Z46" s="397" t="str">
        <f>IFERROR(VLOOKUP(Y46, 【参考】数式用!$A$2:$B$50, 2, FALSE), "")</f>
        <v/>
      </c>
      <c r="AA46" s="398"/>
    </row>
    <row r="47" spans="1:27" ht="33.950000000000003" customHeight="1">
      <c r="A47" s="233"/>
      <c r="B47" s="399">
        <f t="shared" si="0"/>
        <v>9</v>
      </c>
      <c r="C47" s="531"/>
      <c r="D47" s="532"/>
      <c r="E47" s="532"/>
      <c r="F47" s="532"/>
      <c r="G47" s="532"/>
      <c r="H47" s="532"/>
      <c r="I47" s="532"/>
      <c r="J47" s="532"/>
      <c r="K47" s="532"/>
      <c r="L47" s="533"/>
      <c r="M47" s="527"/>
      <c r="N47" s="528"/>
      <c r="O47" s="528"/>
      <c r="P47" s="528"/>
      <c r="Q47" s="529"/>
      <c r="R47" s="537"/>
      <c r="S47" s="537"/>
      <c r="T47" s="537"/>
      <c r="U47" s="537"/>
      <c r="V47" s="537"/>
      <c r="W47" s="401"/>
      <c r="X47" s="4"/>
      <c r="Y47" s="5"/>
      <c r="Z47" s="397" t="str">
        <f>IFERROR(VLOOKUP(Y47, 【参考】数式用!$A$2:$B$50, 2, FALSE), "")</f>
        <v/>
      </c>
      <c r="AA47" s="398"/>
    </row>
    <row r="48" spans="1:27" ht="33.950000000000003" customHeight="1">
      <c r="A48" s="233"/>
      <c r="B48" s="399">
        <f t="shared" si="0"/>
        <v>10</v>
      </c>
      <c r="C48" s="531"/>
      <c r="D48" s="532"/>
      <c r="E48" s="532"/>
      <c r="F48" s="532"/>
      <c r="G48" s="532"/>
      <c r="H48" s="532"/>
      <c r="I48" s="532"/>
      <c r="J48" s="532"/>
      <c r="K48" s="532"/>
      <c r="L48" s="533"/>
      <c r="M48" s="527"/>
      <c r="N48" s="528"/>
      <c r="O48" s="528"/>
      <c r="P48" s="528"/>
      <c r="Q48" s="529"/>
      <c r="R48" s="537"/>
      <c r="S48" s="537"/>
      <c r="T48" s="537"/>
      <c r="U48" s="537"/>
      <c r="V48" s="537"/>
      <c r="W48" s="401"/>
      <c r="X48" s="4"/>
      <c r="Y48" s="39"/>
      <c r="Z48" s="397" t="str">
        <f>IFERROR(VLOOKUP(Y48, 【参考】数式用!$A$2:$B$50, 2, FALSE), "")</f>
        <v/>
      </c>
      <c r="AA48" s="398"/>
    </row>
    <row r="49" spans="1:27" ht="33.950000000000003" customHeight="1">
      <c r="A49" s="233"/>
      <c r="B49" s="399">
        <f t="shared" si="0"/>
        <v>11</v>
      </c>
      <c r="C49" s="531"/>
      <c r="D49" s="532"/>
      <c r="E49" s="532"/>
      <c r="F49" s="532"/>
      <c r="G49" s="532"/>
      <c r="H49" s="532"/>
      <c r="I49" s="532"/>
      <c r="J49" s="532"/>
      <c r="K49" s="532"/>
      <c r="L49" s="533"/>
      <c r="M49" s="527"/>
      <c r="N49" s="528"/>
      <c r="O49" s="528"/>
      <c r="P49" s="528"/>
      <c r="Q49" s="529"/>
      <c r="R49" s="537"/>
      <c r="S49" s="537"/>
      <c r="T49" s="537"/>
      <c r="U49" s="537"/>
      <c r="V49" s="537"/>
      <c r="W49" s="401"/>
      <c r="X49" s="4"/>
      <c r="Y49" s="5"/>
      <c r="Z49" s="397" t="str">
        <f>IFERROR(VLOOKUP(Y49, 【参考】数式用!$A$2:$B$50, 2, FALSE), "")</f>
        <v/>
      </c>
      <c r="AA49" s="398"/>
    </row>
    <row r="50" spans="1:27" ht="33.950000000000003" customHeight="1">
      <c r="A50" s="233"/>
      <c r="B50" s="399">
        <f t="shared" si="0"/>
        <v>12</v>
      </c>
      <c r="C50" s="531"/>
      <c r="D50" s="532"/>
      <c r="E50" s="532"/>
      <c r="F50" s="532"/>
      <c r="G50" s="532"/>
      <c r="H50" s="532"/>
      <c r="I50" s="532"/>
      <c r="J50" s="532"/>
      <c r="K50" s="532"/>
      <c r="L50" s="533"/>
      <c r="M50" s="527"/>
      <c r="N50" s="528"/>
      <c r="O50" s="528"/>
      <c r="P50" s="528"/>
      <c r="Q50" s="529"/>
      <c r="R50" s="537"/>
      <c r="S50" s="537"/>
      <c r="T50" s="537"/>
      <c r="U50" s="537"/>
      <c r="V50" s="537"/>
      <c r="W50" s="401"/>
      <c r="X50" s="4"/>
      <c r="Y50" s="5"/>
      <c r="Z50" s="397" t="str">
        <f>IFERROR(VLOOKUP(Y50, 【参考】数式用!$A$2:$B$50, 2, FALSE), "")</f>
        <v/>
      </c>
      <c r="AA50" s="398"/>
    </row>
    <row r="51" spans="1:27" ht="33.950000000000003" customHeight="1">
      <c r="A51" s="233"/>
      <c r="B51" s="399">
        <f t="shared" si="0"/>
        <v>13</v>
      </c>
      <c r="C51" s="531"/>
      <c r="D51" s="532"/>
      <c r="E51" s="532"/>
      <c r="F51" s="532"/>
      <c r="G51" s="532"/>
      <c r="H51" s="532"/>
      <c r="I51" s="532"/>
      <c r="J51" s="532"/>
      <c r="K51" s="532"/>
      <c r="L51" s="533"/>
      <c r="M51" s="527"/>
      <c r="N51" s="528"/>
      <c r="O51" s="528"/>
      <c r="P51" s="528"/>
      <c r="Q51" s="529"/>
      <c r="R51" s="537"/>
      <c r="S51" s="537"/>
      <c r="T51" s="537"/>
      <c r="U51" s="537"/>
      <c r="V51" s="537"/>
      <c r="W51" s="401"/>
      <c r="X51" s="4"/>
      <c r="Y51" s="5"/>
      <c r="Z51" s="397" t="str">
        <f>IFERROR(VLOOKUP(Y51, 【参考】数式用!$A$2:$B$50, 2, FALSE), "")</f>
        <v/>
      </c>
      <c r="AA51" s="398"/>
    </row>
    <row r="52" spans="1:27" ht="33.950000000000003" customHeight="1">
      <c r="A52" s="233"/>
      <c r="B52" s="399">
        <f t="shared" si="0"/>
        <v>14</v>
      </c>
      <c r="C52" s="531"/>
      <c r="D52" s="532"/>
      <c r="E52" s="532"/>
      <c r="F52" s="532"/>
      <c r="G52" s="532"/>
      <c r="H52" s="532"/>
      <c r="I52" s="532"/>
      <c r="J52" s="532"/>
      <c r="K52" s="532"/>
      <c r="L52" s="533"/>
      <c r="M52" s="527"/>
      <c r="N52" s="528"/>
      <c r="O52" s="528"/>
      <c r="P52" s="528"/>
      <c r="Q52" s="529"/>
      <c r="R52" s="537"/>
      <c r="S52" s="537"/>
      <c r="T52" s="537"/>
      <c r="U52" s="537"/>
      <c r="V52" s="537"/>
      <c r="W52" s="401"/>
      <c r="X52" s="4"/>
      <c r="Y52" s="5"/>
      <c r="Z52" s="397" t="str">
        <f>IFERROR(VLOOKUP(Y52, 【参考】数式用!$A$2:$B$50, 2, FALSE), "")</f>
        <v/>
      </c>
      <c r="AA52" s="398"/>
    </row>
    <row r="53" spans="1:27" ht="33.950000000000003" customHeight="1">
      <c r="A53" s="233"/>
      <c r="B53" s="399">
        <f t="shared" si="0"/>
        <v>15</v>
      </c>
      <c r="C53" s="531"/>
      <c r="D53" s="532"/>
      <c r="E53" s="532"/>
      <c r="F53" s="532"/>
      <c r="G53" s="532"/>
      <c r="H53" s="532"/>
      <c r="I53" s="532"/>
      <c r="J53" s="532"/>
      <c r="K53" s="532"/>
      <c r="L53" s="533"/>
      <c r="M53" s="527"/>
      <c r="N53" s="528"/>
      <c r="O53" s="528"/>
      <c r="P53" s="528"/>
      <c r="Q53" s="529"/>
      <c r="R53" s="537"/>
      <c r="S53" s="537"/>
      <c r="T53" s="537"/>
      <c r="U53" s="537"/>
      <c r="V53" s="537"/>
      <c r="W53" s="401"/>
      <c r="X53" s="4"/>
      <c r="Y53" s="5"/>
      <c r="Z53" s="397" t="str">
        <f>IFERROR(VLOOKUP(Y53, 【参考】数式用!$A$2:$B$50, 2, FALSE), "")</f>
        <v/>
      </c>
      <c r="AA53" s="398"/>
    </row>
    <row r="54" spans="1:27" ht="33.950000000000003" customHeight="1">
      <c r="A54" s="233"/>
      <c r="B54" s="399">
        <f t="shared" si="0"/>
        <v>16</v>
      </c>
      <c r="C54" s="531"/>
      <c r="D54" s="532"/>
      <c r="E54" s="532"/>
      <c r="F54" s="532"/>
      <c r="G54" s="532"/>
      <c r="H54" s="532"/>
      <c r="I54" s="532"/>
      <c r="J54" s="532"/>
      <c r="K54" s="532"/>
      <c r="L54" s="533"/>
      <c r="M54" s="527"/>
      <c r="N54" s="528"/>
      <c r="O54" s="528"/>
      <c r="P54" s="528"/>
      <c r="Q54" s="529"/>
      <c r="R54" s="537"/>
      <c r="S54" s="537"/>
      <c r="T54" s="537"/>
      <c r="U54" s="537"/>
      <c r="V54" s="537"/>
      <c r="W54" s="401"/>
      <c r="X54" s="4"/>
      <c r="Y54" s="5"/>
      <c r="Z54" s="397" t="str">
        <f>IFERROR(VLOOKUP(Y54, 【参考】数式用!$A$2:$B$50, 2, FALSE), "")</f>
        <v/>
      </c>
      <c r="AA54" s="398"/>
    </row>
    <row r="55" spans="1:27" ht="33.950000000000003" customHeight="1">
      <c r="A55" s="233"/>
      <c r="B55" s="399">
        <f t="shared" si="0"/>
        <v>17</v>
      </c>
      <c r="C55" s="531"/>
      <c r="D55" s="532"/>
      <c r="E55" s="532"/>
      <c r="F55" s="532"/>
      <c r="G55" s="532"/>
      <c r="H55" s="532"/>
      <c r="I55" s="532"/>
      <c r="J55" s="532"/>
      <c r="K55" s="532"/>
      <c r="L55" s="533"/>
      <c r="M55" s="527"/>
      <c r="N55" s="528"/>
      <c r="O55" s="528"/>
      <c r="P55" s="528"/>
      <c r="Q55" s="529"/>
      <c r="R55" s="537"/>
      <c r="S55" s="537"/>
      <c r="T55" s="537"/>
      <c r="U55" s="537"/>
      <c r="V55" s="537"/>
      <c r="W55" s="401"/>
      <c r="X55" s="4"/>
      <c r="Y55" s="5"/>
      <c r="Z55" s="397" t="str">
        <f>IFERROR(VLOOKUP(Y55, 【参考】数式用!$A$2:$B$50, 2, FALSE), "")</f>
        <v/>
      </c>
      <c r="AA55" s="398"/>
    </row>
    <row r="56" spans="1:27" ht="33.950000000000003" customHeight="1">
      <c r="A56" s="233"/>
      <c r="B56" s="399">
        <f t="shared" si="0"/>
        <v>18</v>
      </c>
      <c r="C56" s="531"/>
      <c r="D56" s="532"/>
      <c r="E56" s="532"/>
      <c r="F56" s="532"/>
      <c r="G56" s="532"/>
      <c r="H56" s="532"/>
      <c r="I56" s="532"/>
      <c r="J56" s="532"/>
      <c r="K56" s="532"/>
      <c r="L56" s="533"/>
      <c r="M56" s="527"/>
      <c r="N56" s="528"/>
      <c r="O56" s="528"/>
      <c r="P56" s="528"/>
      <c r="Q56" s="529"/>
      <c r="R56" s="537"/>
      <c r="S56" s="537"/>
      <c r="T56" s="537"/>
      <c r="U56" s="537"/>
      <c r="V56" s="537"/>
      <c r="W56" s="401"/>
      <c r="X56" s="4"/>
      <c r="Y56" s="5"/>
      <c r="Z56" s="397" t="str">
        <f>IFERROR(VLOOKUP(Y56, 【参考】数式用!$A$2:$B$50, 2, FALSE), "")</f>
        <v/>
      </c>
      <c r="AA56" s="398"/>
    </row>
    <row r="57" spans="1:27" ht="33.950000000000003" customHeight="1">
      <c r="A57" s="233"/>
      <c r="B57" s="399">
        <f t="shared" si="0"/>
        <v>19</v>
      </c>
      <c r="C57" s="531"/>
      <c r="D57" s="532"/>
      <c r="E57" s="532"/>
      <c r="F57" s="532"/>
      <c r="G57" s="532"/>
      <c r="H57" s="532"/>
      <c r="I57" s="532"/>
      <c r="J57" s="532"/>
      <c r="K57" s="532"/>
      <c r="L57" s="533"/>
      <c r="M57" s="527"/>
      <c r="N57" s="528"/>
      <c r="O57" s="528"/>
      <c r="P57" s="528"/>
      <c r="Q57" s="529"/>
      <c r="R57" s="537"/>
      <c r="S57" s="537"/>
      <c r="T57" s="537"/>
      <c r="U57" s="537"/>
      <c r="V57" s="537"/>
      <c r="W57" s="401"/>
      <c r="X57" s="4"/>
      <c r="Y57" s="5"/>
      <c r="Z57" s="397" t="str">
        <f>IFERROR(VLOOKUP(Y57, 【参考】数式用!$A$2:$B$50, 2, FALSE), "")</f>
        <v/>
      </c>
      <c r="AA57" s="398"/>
    </row>
    <row r="58" spans="1:27" ht="33.950000000000003" customHeight="1">
      <c r="A58" s="233"/>
      <c r="B58" s="399">
        <f t="shared" si="0"/>
        <v>20</v>
      </c>
      <c r="C58" s="531"/>
      <c r="D58" s="532"/>
      <c r="E58" s="532"/>
      <c r="F58" s="532"/>
      <c r="G58" s="532"/>
      <c r="H58" s="532"/>
      <c r="I58" s="532"/>
      <c r="J58" s="532"/>
      <c r="K58" s="532"/>
      <c r="L58" s="533"/>
      <c r="M58" s="527"/>
      <c r="N58" s="528"/>
      <c r="O58" s="528"/>
      <c r="P58" s="528"/>
      <c r="Q58" s="529"/>
      <c r="R58" s="537"/>
      <c r="S58" s="537"/>
      <c r="T58" s="537"/>
      <c r="U58" s="537"/>
      <c r="V58" s="537"/>
      <c r="W58" s="401"/>
      <c r="X58" s="4"/>
      <c r="Y58" s="5"/>
      <c r="Z58" s="397" t="str">
        <f>IFERROR(VLOOKUP(Y58, 【参考】数式用!$A$2:$B$50, 2, FALSE), "")</f>
        <v/>
      </c>
      <c r="AA58" s="398"/>
    </row>
    <row r="59" spans="1:27" ht="33.950000000000003" customHeight="1">
      <c r="A59" s="233"/>
      <c r="B59" s="399">
        <f t="shared" si="0"/>
        <v>21</v>
      </c>
      <c r="C59" s="531"/>
      <c r="D59" s="532"/>
      <c r="E59" s="532"/>
      <c r="F59" s="532"/>
      <c r="G59" s="532"/>
      <c r="H59" s="532"/>
      <c r="I59" s="532"/>
      <c r="J59" s="532"/>
      <c r="K59" s="532"/>
      <c r="L59" s="533"/>
      <c r="M59" s="527"/>
      <c r="N59" s="528"/>
      <c r="O59" s="528"/>
      <c r="P59" s="528"/>
      <c r="Q59" s="529"/>
      <c r="R59" s="537"/>
      <c r="S59" s="537"/>
      <c r="T59" s="537"/>
      <c r="U59" s="537"/>
      <c r="V59" s="537"/>
      <c r="W59" s="401"/>
      <c r="X59" s="4"/>
      <c r="Y59" s="5"/>
      <c r="Z59" s="397" t="str">
        <f>IFERROR(VLOOKUP(Y59, 【参考】数式用!$A$2:$B$50, 2, FALSE), "")</f>
        <v/>
      </c>
      <c r="AA59" s="398"/>
    </row>
    <row r="60" spans="1:27" ht="33.950000000000003" customHeight="1">
      <c r="A60" s="233"/>
      <c r="B60" s="399">
        <f t="shared" si="0"/>
        <v>22</v>
      </c>
      <c r="C60" s="531"/>
      <c r="D60" s="532"/>
      <c r="E60" s="532"/>
      <c r="F60" s="532"/>
      <c r="G60" s="532"/>
      <c r="H60" s="532"/>
      <c r="I60" s="532"/>
      <c r="J60" s="532"/>
      <c r="K60" s="532"/>
      <c r="L60" s="533"/>
      <c r="M60" s="527"/>
      <c r="N60" s="528"/>
      <c r="O60" s="528"/>
      <c r="P60" s="528"/>
      <c r="Q60" s="529"/>
      <c r="R60" s="537"/>
      <c r="S60" s="537"/>
      <c r="T60" s="537"/>
      <c r="U60" s="537"/>
      <c r="V60" s="537"/>
      <c r="W60" s="401"/>
      <c r="X60" s="4"/>
      <c r="Y60" s="5"/>
      <c r="Z60" s="397" t="str">
        <f>IFERROR(VLOOKUP(Y60, 【参考】数式用!$A$2:$B$50, 2, FALSE), "")</f>
        <v/>
      </c>
      <c r="AA60" s="398"/>
    </row>
    <row r="61" spans="1:27" ht="33.950000000000003" customHeight="1">
      <c r="A61" s="233"/>
      <c r="B61" s="399">
        <f t="shared" si="0"/>
        <v>23</v>
      </c>
      <c r="C61" s="531"/>
      <c r="D61" s="532"/>
      <c r="E61" s="532"/>
      <c r="F61" s="532"/>
      <c r="G61" s="532"/>
      <c r="H61" s="532"/>
      <c r="I61" s="532"/>
      <c r="J61" s="532"/>
      <c r="K61" s="532"/>
      <c r="L61" s="533"/>
      <c r="M61" s="527"/>
      <c r="N61" s="528"/>
      <c r="O61" s="528"/>
      <c r="P61" s="528"/>
      <c r="Q61" s="529"/>
      <c r="R61" s="537"/>
      <c r="S61" s="537"/>
      <c r="T61" s="537"/>
      <c r="U61" s="537"/>
      <c r="V61" s="537"/>
      <c r="W61" s="401"/>
      <c r="X61" s="4"/>
      <c r="Y61" s="5"/>
      <c r="Z61" s="397" t="str">
        <f>IFERROR(VLOOKUP(Y61, 【参考】数式用!$A$2:$B$50, 2, FALSE), "")</f>
        <v/>
      </c>
      <c r="AA61" s="398"/>
    </row>
    <row r="62" spans="1:27" ht="33.950000000000003" customHeight="1">
      <c r="A62" s="233"/>
      <c r="B62" s="399">
        <f t="shared" si="0"/>
        <v>24</v>
      </c>
      <c r="C62" s="531"/>
      <c r="D62" s="532"/>
      <c r="E62" s="532"/>
      <c r="F62" s="532"/>
      <c r="G62" s="532"/>
      <c r="H62" s="532"/>
      <c r="I62" s="532"/>
      <c r="J62" s="532"/>
      <c r="K62" s="532"/>
      <c r="L62" s="533"/>
      <c r="M62" s="527"/>
      <c r="N62" s="528"/>
      <c r="O62" s="528"/>
      <c r="P62" s="528"/>
      <c r="Q62" s="529"/>
      <c r="R62" s="537"/>
      <c r="S62" s="537"/>
      <c r="T62" s="537"/>
      <c r="U62" s="537"/>
      <c r="V62" s="537"/>
      <c r="W62" s="401"/>
      <c r="X62" s="4"/>
      <c r="Y62" s="5"/>
      <c r="Z62" s="397" t="str">
        <f>IFERROR(VLOOKUP(Y62, 【参考】数式用!$A$2:$B$50, 2, FALSE), "")</f>
        <v/>
      </c>
      <c r="AA62" s="398"/>
    </row>
    <row r="63" spans="1:27" ht="33.950000000000003" customHeight="1">
      <c r="A63" s="233"/>
      <c r="B63" s="399">
        <f t="shared" si="0"/>
        <v>25</v>
      </c>
      <c r="C63" s="531"/>
      <c r="D63" s="532"/>
      <c r="E63" s="532"/>
      <c r="F63" s="532"/>
      <c r="G63" s="532"/>
      <c r="H63" s="532"/>
      <c r="I63" s="532"/>
      <c r="J63" s="532"/>
      <c r="K63" s="532"/>
      <c r="L63" s="533"/>
      <c r="M63" s="527"/>
      <c r="N63" s="528"/>
      <c r="O63" s="528"/>
      <c r="P63" s="528"/>
      <c r="Q63" s="529"/>
      <c r="R63" s="537"/>
      <c r="S63" s="537"/>
      <c r="T63" s="537"/>
      <c r="U63" s="537"/>
      <c r="V63" s="537"/>
      <c r="W63" s="401"/>
      <c r="X63" s="4"/>
      <c r="Y63" s="5"/>
      <c r="Z63" s="397" t="str">
        <f>IFERROR(VLOOKUP(Y63, 【参考】数式用!$A$2:$B$50, 2, FALSE), "")</f>
        <v/>
      </c>
      <c r="AA63" s="398"/>
    </row>
    <row r="64" spans="1:27" ht="33.950000000000003" customHeight="1">
      <c r="A64" s="233"/>
      <c r="B64" s="399">
        <f t="shared" si="0"/>
        <v>26</v>
      </c>
      <c r="C64" s="531"/>
      <c r="D64" s="532"/>
      <c r="E64" s="532"/>
      <c r="F64" s="532"/>
      <c r="G64" s="532"/>
      <c r="H64" s="532"/>
      <c r="I64" s="532"/>
      <c r="J64" s="532"/>
      <c r="K64" s="532"/>
      <c r="L64" s="533"/>
      <c r="M64" s="527"/>
      <c r="N64" s="528"/>
      <c r="O64" s="528"/>
      <c r="P64" s="528"/>
      <c r="Q64" s="529"/>
      <c r="R64" s="537"/>
      <c r="S64" s="537"/>
      <c r="T64" s="537"/>
      <c r="U64" s="537"/>
      <c r="V64" s="537"/>
      <c r="W64" s="401"/>
      <c r="X64" s="4"/>
      <c r="Y64" s="5"/>
      <c r="Z64" s="397" t="str">
        <f>IFERROR(VLOOKUP(Y64, 【参考】数式用!$A$2:$B$50, 2, FALSE), "")</f>
        <v/>
      </c>
      <c r="AA64" s="398"/>
    </row>
    <row r="65" spans="1:27" ht="33.950000000000003" customHeight="1">
      <c r="A65" s="233"/>
      <c r="B65" s="399">
        <f t="shared" si="0"/>
        <v>27</v>
      </c>
      <c r="C65" s="531"/>
      <c r="D65" s="532"/>
      <c r="E65" s="532"/>
      <c r="F65" s="532"/>
      <c r="G65" s="532"/>
      <c r="H65" s="532"/>
      <c r="I65" s="532"/>
      <c r="J65" s="532"/>
      <c r="K65" s="532"/>
      <c r="L65" s="533"/>
      <c r="M65" s="527"/>
      <c r="N65" s="528"/>
      <c r="O65" s="528"/>
      <c r="P65" s="528"/>
      <c r="Q65" s="529"/>
      <c r="R65" s="537"/>
      <c r="S65" s="537"/>
      <c r="T65" s="537"/>
      <c r="U65" s="537"/>
      <c r="V65" s="537"/>
      <c r="W65" s="401"/>
      <c r="X65" s="4"/>
      <c r="Y65" s="5"/>
      <c r="Z65" s="397" t="str">
        <f>IFERROR(VLOOKUP(Y65, 【参考】数式用!$A$2:$B$50, 2, FALSE), "")</f>
        <v/>
      </c>
      <c r="AA65" s="398"/>
    </row>
    <row r="66" spans="1:27" ht="33.950000000000003" customHeight="1">
      <c r="A66" s="233"/>
      <c r="B66" s="399">
        <f t="shared" si="0"/>
        <v>28</v>
      </c>
      <c r="C66" s="531"/>
      <c r="D66" s="532"/>
      <c r="E66" s="532"/>
      <c r="F66" s="532"/>
      <c r="G66" s="532"/>
      <c r="H66" s="532"/>
      <c r="I66" s="532"/>
      <c r="J66" s="532"/>
      <c r="K66" s="532"/>
      <c r="L66" s="533"/>
      <c r="M66" s="527"/>
      <c r="N66" s="528"/>
      <c r="O66" s="528"/>
      <c r="P66" s="528"/>
      <c r="Q66" s="529"/>
      <c r="R66" s="537"/>
      <c r="S66" s="537"/>
      <c r="T66" s="537"/>
      <c r="U66" s="537"/>
      <c r="V66" s="537"/>
      <c r="W66" s="401"/>
      <c r="X66" s="4"/>
      <c r="Y66" s="5"/>
      <c r="Z66" s="397" t="str">
        <f>IFERROR(VLOOKUP(Y66, 【参考】数式用!$A$2:$B$50, 2, FALSE), "")</f>
        <v/>
      </c>
      <c r="AA66" s="398"/>
    </row>
    <row r="67" spans="1:27" ht="33.950000000000003" customHeight="1">
      <c r="A67" s="233"/>
      <c r="B67" s="399">
        <f t="shared" si="0"/>
        <v>29</v>
      </c>
      <c r="C67" s="531"/>
      <c r="D67" s="532"/>
      <c r="E67" s="532"/>
      <c r="F67" s="532"/>
      <c r="G67" s="532"/>
      <c r="H67" s="532"/>
      <c r="I67" s="532"/>
      <c r="J67" s="532"/>
      <c r="K67" s="532"/>
      <c r="L67" s="533"/>
      <c r="M67" s="527"/>
      <c r="N67" s="528"/>
      <c r="O67" s="528"/>
      <c r="P67" s="528"/>
      <c r="Q67" s="529"/>
      <c r="R67" s="537"/>
      <c r="S67" s="537"/>
      <c r="T67" s="537"/>
      <c r="U67" s="537"/>
      <c r="V67" s="537"/>
      <c r="W67" s="401"/>
      <c r="X67" s="4"/>
      <c r="Y67" s="5"/>
      <c r="Z67" s="397" t="str">
        <f>IFERROR(VLOOKUP(Y67, 【参考】数式用!$A$2:$B$50, 2, FALSE), "")</f>
        <v/>
      </c>
      <c r="AA67" s="398"/>
    </row>
    <row r="68" spans="1:27" ht="33.950000000000003" customHeight="1">
      <c r="A68" s="233"/>
      <c r="B68" s="399">
        <f t="shared" si="0"/>
        <v>30</v>
      </c>
      <c r="C68" s="531"/>
      <c r="D68" s="532"/>
      <c r="E68" s="532"/>
      <c r="F68" s="532"/>
      <c r="G68" s="532"/>
      <c r="H68" s="532"/>
      <c r="I68" s="532"/>
      <c r="J68" s="532"/>
      <c r="K68" s="532"/>
      <c r="L68" s="533"/>
      <c r="M68" s="527"/>
      <c r="N68" s="528"/>
      <c r="O68" s="528"/>
      <c r="P68" s="528"/>
      <c r="Q68" s="529"/>
      <c r="R68" s="537"/>
      <c r="S68" s="537"/>
      <c r="T68" s="537"/>
      <c r="U68" s="537"/>
      <c r="V68" s="537"/>
      <c r="W68" s="401"/>
      <c r="X68" s="4"/>
      <c r="Y68" s="5"/>
      <c r="Z68" s="397" t="str">
        <f>IFERROR(VLOOKUP(Y68, 【参考】数式用!$A$2:$B$50, 2, FALSE), "")</f>
        <v/>
      </c>
      <c r="AA68" s="398"/>
    </row>
    <row r="69" spans="1:27" ht="33.950000000000003" customHeight="1">
      <c r="A69" s="233"/>
      <c r="B69" s="399">
        <f t="shared" si="0"/>
        <v>31</v>
      </c>
      <c r="C69" s="531"/>
      <c r="D69" s="532"/>
      <c r="E69" s="532"/>
      <c r="F69" s="532"/>
      <c r="G69" s="532"/>
      <c r="H69" s="532"/>
      <c r="I69" s="532"/>
      <c r="J69" s="532"/>
      <c r="K69" s="532"/>
      <c r="L69" s="533"/>
      <c r="M69" s="527"/>
      <c r="N69" s="528"/>
      <c r="O69" s="528"/>
      <c r="P69" s="528"/>
      <c r="Q69" s="529"/>
      <c r="R69" s="537"/>
      <c r="S69" s="537"/>
      <c r="T69" s="537"/>
      <c r="U69" s="537"/>
      <c r="V69" s="537"/>
      <c r="W69" s="401"/>
      <c r="X69" s="4"/>
      <c r="Y69" s="5"/>
      <c r="Z69" s="397" t="str">
        <f>IFERROR(VLOOKUP(Y69, 【参考】数式用!$A$2:$B$50, 2, FALSE), "")</f>
        <v/>
      </c>
      <c r="AA69" s="398"/>
    </row>
    <row r="70" spans="1:27" ht="33.950000000000003" customHeight="1">
      <c r="A70" s="233"/>
      <c r="B70" s="399">
        <f t="shared" si="0"/>
        <v>32</v>
      </c>
      <c r="C70" s="531"/>
      <c r="D70" s="532"/>
      <c r="E70" s="532"/>
      <c r="F70" s="532"/>
      <c r="G70" s="532"/>
      <c r="H70" s="532"/>
      <c r="I70" s="532"/>
      <c r="J70" s="532"/>
      <c r="K70" s="532"/>
      <c r="L70" s="533"/>
      <c r="M70" s="527"/>
      <c r="N70" s="528"/>
      <c r="O70" s="528"/>
      <c r="P70" s="528"/>
      <c r="Q70" s="529"/>
      <c r="R70" s="537"/>
      <c r="S70" s="537"/>
      <c r="T70" s="537"/>
      <c r="U70" s="537"/>
      <c r="V70" s="537"/>
      <c r="W70" s="401"/>
      <c r="X70" s="4"/>
      <c r="Y70" s="5"/>
      <c r="Z70" s="397" t="str">
        <f>IFERROR(VLOOKUP(Y70, 【参考】数式用!$A$2:$B$50, 2, FALSE), "")</f>
        <v/>
      </c>
      <c r="AA70" s="398"/>
    </row>
    <row r="71" spans="1:27" ht="33.950000000000003" customHeight="1">
      <c r="A71" s="233"/>
      <c r="B71" s="399">
        <f t="shared" si="0"/>
        <v>33</v>
      </c>
      <c r="C71" s="531"/>
      <c r="D71" s="532"/>
      <c r="E71" s="532"/>
      <c r="F71" s="532"/>
      <c r="G71" s="532"/>
      <c r="H71" s="532"/>
      <c r="I71" s="532"/>
      <c r="J71" s="532"/>
      <c r="K71" s="532"/>
      <c r="L71" s="533"/>
      <c r="M71" s="527"/>
      <c r="N71" s="528"/>
      <c r="O71" s="528"/>
      <c r="P71" s="528"/>
      <c r="Q71" s="529"/>
      <c r="R71" s="537"/>
      <c r="S71" s="537"/>
      <c r="T71" s="537"/>
      <c r="U71" s="537"/>
      <c r="V71" s="537"/>
      <c r="W71" s="401"/>
      <c r="X71" s="4"/>
      <c r="Y71" s="5"/>
      <c r="Z71" s="397" t="str">
        <f>IFERROR(VLOOKUP(Y71, 【参考】数式用!$A$2:$B$50, 2, FALSE), "")</f>
        <v/>
      </c>
      <c r="AA71" s="398"/>
    </row>
    <row r="72" spans="1:27" ht="33.950000000000003" customHeight="1">
      <c r="A72" s="233"/>
      <c r="B72" s="399">
        <f t="shared" si="0"/>
        <v>34</v>
      </c>
      <c r="C72" s="531"/>
      <c r="D72" s="532"/>
      <c r="E72" s="532"/>
      <c r="F72" s="532"/>
      <c r="G72" s="532"/>
      <c r="H72" s="532"/>
      <c r="I72" s="532"/>
      <c r="J72" s="532"/>
      <c r="K72" s="532"/>
      <c r="L72" s="533"/>
      <c r="M72" s="527"/>
      <c r="N72" s="528"/>
      <c r="O72" s="528"/>
      <c r="P72" s="528"/>
      <c r="Q72" s="529"/>
      <c r="R72" s="537"/>
      <c r="S72" s="537"/>
      <c r="T72" s="537"/>
      <c r="U72" s="537"/>
      <c r="V72" s="537"/>
      <c r="W72" s="401"/>
      <c r="X72" s="4"/>
      <c r="Y72" s="5"/>
      <c r="Z72" s="397" t="str">
        <f>IFERROR(VLOOKUP(Y72, 【参考】数式用!$A$2:$B$50, 2, FALSE), "")</f>
        <v/>
      </c>
      <c r="AA72" s="398"/>
    </row>
    <row r="73" spans="1:27" ht="33.950000000000003" customHeight="1">
      <c r="A73" s="233"/>
      <c r="B73" s="399">
        <f t="shared" si="0"/>
        <v>35</v>
      </c>
      <c r="C73" s="531"/>
      <c r="D73" s="532"/>
      <c r="E73" s="532"/>
      <c r="F73" s="532"/>
      <c r="G73" s="532"/>
      <c r="H73" s="532"/>
      <c r="I73" s="532"/>
      <c r="J73" s="532"/>
      <c r="K73" s="532"/>
      <c r="L73" s="533"/>
      <c r="M73" s="527"/>
      <c r="N73" s="528"/>
      <c r="O73" s="528"/>
      <c r="P73" s="528"/>
      <c r="Q73" s="529"/>
      <c r="R73" s="537"/>
      <c r="S73" s="537"/>
      <c r="T73" s="537"/>
      <c r="U73" s="537"/>
      <c r="V73" s="537"/>
      <c r="W73" s="401"/>
      <c r="X73" s="4"/>
      <c r="Y73" s="5"/>
      <c r="Z73" s="397" t="str">
        <f>IFERROR(VLOOKUP(Y73, 【参考】数式用!$A$2:$B$50, 2, FALSE), "")</f>
        <v/>
      </c>
      <c r="AA73" s="398"/>
    </row>
    <row r="74" spans="1:27" ht="33.950000000000003" customHeight="1">
      <c r="A74" s="233"/>
      <c r="B74" s="399">
        <f t="shared" si="0"/>
        <v>36</v>
      </c>
      <c r="C74" s="531"/>
      <c r="D74" s="532"/>
      <c r="E74" s="532"/>
      <c r="F74" s="532"/>
      <c r="G74" s="532"/>
      <c r="H74" s="532"/>
      <c r="I74" s="532"/>
      <c r="J74" s="532"/>
      <c r="K74" s="532"/>
      <c r="L74" s="533"/>
      <c r="M74" s="527"/>
      <c r="N74" s="528"/>
      <c r="O74" s="528"/>
      <c r="P74" s="528"/>
      <c r="Q74" s="529"/>
      <c r="R74" s="537"/>
      <c r="S74" s="537"/>
      <c r="T74" s="537"/>
      <c r="U74" s="537"/>
      <c r="V74" s="537"/>
      <c r="W74" s="401"/>
      <c r="X74" s="4"/>
      <c r="Y74" s="5"/>
      <c r="Z74" s="397" t="str">
        <f>IFERROR(VLOOKUP(Y74, 【参考】数式用!$A$2:$B$50, 2, FALSE), "")</f>
        <v/>
      </c>
      <c r="AA74" s="398"/>
    </row>
    <row r="75" spans="1:27" ht="33.950000000000003" customHeight="1">
      <c r="A75" s="233"/>
      <c r="B75" s="399">
        <f t="shared" si="0"/>
        <v>37</v>
      </c>
      <c r="C75" s="531"/>
      <c r="D75" s="532"/>
      <c r="E75" s="532"/>
      <c r="F75" s="532"/>
      <c r="G75" s="532"/>
      <c r="H75" s="532"/>
      <c r="I75" s="532"/>
      <c r="J75" s="532"/>
      <c r="K75" s="532"/>
      <c r="L75" s="533"/>
      <c r="M75" s="527"/>
      <c r="N75" s="528"/>
      <c r="O75" s="528"/>
      <c r="P75" s="528"/>
      <c r="Q75" s="529"/>
      <c r="R75" s="537"/>
      <c r="S75" s="537"/>
      <c r="T75" s="537"/>
      <c r="U75" s="537"/>
      <c r="V75" s="537"/>
      <c r="W75" s="401"/>
      <c r="X75" s="4"/>
      <c r="Y75" s="5"/>
      <c r="Z75" s="397" t="str">
        <f>IFERROR(VLOOKUP(Y75, 【参考】数式用!$A$2:$B$50, 2, FALSE), "")</f>
        <v/>
      </c>
      <c r="AA75" s="398"/>
    </row>
    <row r="76" spans="1:27" ht="33.950000000000003" customHeight="1">
      <c r="A76" s="233"/>
      <c r="B76" s="399">
        <f t="shared" si="0"/>
        <v>38</v>
      </c>
      <c r="C76" s="531"/>
      <c r="D76" s="532"/>
      <c r="E76" s="532"/>
      <c r="F76" s="532"/>
      <c r="G76" s="532"/>
      <c r="H76" s="532"/>
      <c r="I76" s="532"/>
      <c r="J76" s="532"/>
      <c r="K76" s="532"/>
      <c r="L76" s="533"/>
      <c r="M76" s="527"/>
      <c r="N76" s="528"/>
      <c r="O76" s="528"/>
      <c r="P76" s="528"/>
      <c r="Q76" s="529"/>
      <c r="R76" s="537"/>
      <c r="S76" s="537"/>
      <c r="T76" s="537"/>
      <c r="U76" s="537"/>
      <c r="V76" s="537"/>
      <c r="W76" s="401"/>
      <c r="X76" s="4"/>
      <c r="Y76" s="5"/>
      <c r="Z76" s="397" t="str">
        <f>IFERROR(VLOOKUP(Y76, 【参考】数式用!$A$2:$B$50, 2, FALSE), "")</f>
        <v/>
      </c>
      <c r="AA76" s="398"/>
    </row>
    <row r="77" spans="1:27" ht="33.950000000000003" customHeight="1">
      <c r="A77" s="233"/>
      <c r="B77" s="399">
        <f t="shared" si="0"/>
        <v>39</v>
      </c>
      <c r="C77" s="531"/>
      <c r="D77" s="532"/>
      <c r="E77" s="532"/>
      <c r="F77" s="532"/>
      <c r="G77" s="532"/>
      <c r="H77" s="532"/>
      <c r="I77" s="532"/>
      <c r="J77" s="532"/>
      <c r="K77" s="532"/>
      <c r="L77" s="533"/>
      <c r="M77" s="527"/>
      <c r="N77" s="528"/>
      <c r="O77" s="528"/>
      <c r="P77" s="528"/>
      <c r="Q77" s="529"/>
      <c r="R77" s="537"/>
      <c r="S77" s="537"/>
      <c r="T77" s="537"/>
      <c r="U77" s="537"/>
      <c r="V77" s="537"/>
      <c r="W77" s="401"/>
      <c r="X77" s="4"/>
      <c r="Y77" s="5"/>
      <c r="Z77" s="397" t="str">
        <f>IFERROR(VLOOKUP(Y77, 【参考】数式用!$A$2:$B$50, 2, FALSE), "")</f>
        <v/>
      </c>
      <c r="AA77" s="398"/>
    </row>
    <row r="78" spans="1:27" ht="33.950000000000003" customHeight="1">
      <c r="A78" s="233"/>
      <c r="B78" s="399">
        <f t="shared" si="0"/>
        <v>40</v>
      </c>
      <c r="C78" s="531"/>
      <c r="D78" s="532"/>
      <c r="E78" s="532"/>
      <c r="F78" s="532"/>
      <c r="G78" s="532"/>
      <c r="H78" s="532"/>
      <c r="I78" s="532"/>
      <c r="J78" s="532"/>
      <c r="K78" s="532"/>
      <c r="L78" s="533"/>
      <c r="M78" s="527"/>
      <c r="N78" s="528"/>
      <c r="O78" s="528"/>
      <c r="P78" s="528"/>
      <c r="Q78" s="529"/>
      <c r="R78" s="537"/>
      <c r="S78" s="537"/>
      <c r="T78" s="537"/>
      <c r="U78" s="537"/>
      <c r="V78" s="537"/>
      <c r="W78" s="401"/>
      <c r="X78" s="4"/>
      <c r="Y78" s="5"/>
      <c r="Z78" s="397" t="str">
        <f>IFERROR(VLOOKUP(Y78, 【参考】数式用!$A$2:$B$50, 2, FALSE), "")</f>
        <v/>
      </c>
      <c r="AA78" s="398"/>
    </row>
    <row r="79" spans="1:27" ht="33.950000000000003" customHeight="1">
      <c r="A79" s="233"/>
      <c r="B79" s="399">
        <f t="shared" si="0"/>
        <v>41</v>
      </c>
      <c r="C79" s="531"/>
      <c r="D79" s="532"/>
      <c r="E79" s="532"/>
      <c r="F79" s="532"/>
      <c r="G79" s="532"/>
      <c r="H79" s="532"/>
      <c r="I79" s="532"/>
      <c r="J79" s="532"/>
      <c r="K79" s="532"/>
      <c r="L79" s="533"/>
      <c r="M79" s="527"/>
      <c r="N79" s="528"/>
      <c r="O79" s="528"/>
      <c r="P79" s="528"/>
      <c r="Q79" s="529"/>
      <c r="R79" s="537"/>
      <c r="S79" s="537"/>
      <c r="T79" s="537"/>
      <c r="U79" s="537"/>
      <c r="V79" s="537"/>
      <c r="W79" s="401"/>
      <c r="X79" s="4"/>
      <c r="Y79" s="5"/>
      <c r="Z79" s="397" t="str">
        <f>IFERROR(VLOOKUP(Y79, 【参考】数式用!$A$2:$B$50, 2, FALSE), "")</f>
        <v/>
      </c>
      <c r="AA79" s="398"/>
    </row>
    <row r="80" spans="1:27" ht="33.950000000000003" customHeight="1">
      <c r="A80" s="233"/>
      <c r="B80" s="399">
        <f t="shared" si="0"/>
        <v>42</v>
      </c>
      <c r="C80" s="531"/>
      <c r="D80" s="532"/>
      <c r="E80" s="532"/>
      <c r="F80" s="532"/>
      <c r="G80" s="532"/>
      <c r="H80" s="532"/>
      <c r="I80" s="532"/>
      <c r="J80" s="532"/>
      <c r="K80" s="532"/>
      <c r="L80" s="533"/>
      <c r="M80" s="527"/>
      <c r="N80" s="528"/>
      <c r="O80" s="528"/>
      <c r="P80" s="528"/>
      <c r="Q80" s="529"/>
      <c r="R80" s="537"/>
      <c r="S80" s="537"/>
      <c r="T80" s="537"/>
      <c r="U80" s="537"/>
      <c r="V80" s="537"/>
      <c r="W80" s="401"/>
      <c r="X80" s="4"/>
      <c r="Y80" s="5"/>
      <c r="Z80" s="397" t="str">
        <f>IFERROR(VLOOKUP(Y80, 【参考】数式用!$A$2:$B$50, 2, FALSE), "")</f>
        <v/>
      </c>
      <c r="AA80" s="398"/>
    </row>
    <row r="81" spans="1:27" ht="33.950000000000003" customHeight="1">
      <c r="A81" s="233"/>
      <c r="B81" s="399">
        <f t="shared" si="0"/>
        <v>43</v>
      </c>
      <c r="C81" s="531"/>
      <c r="D81" s="532"/>
      <c r="E81" s="532"/>
      <c r="F81" s="532"/>
      <c r="G81" s="532"/>
      <c r="H81" s="532"/>
      <c r="I81" s="532"/>
      <c r="J81" s="532"/>
      <c r="K81" s="532"/>
      <c r="L81" s="533"/>
      <c r="M81" s="527"/>
      <c r="N81" s="528"/>
      <c r="O81" s="528"/>
      <c r="P81" s="528"/>
      <c r="Q81" s="529"/>
      <c r="R81" s="537"/>
      <c r="S81" s="537"/>
      <c r="T81" s="537"/>
      <c r="U81" s="537"/>
      <c r="V81" s="537"/>
      <c r="W81" s="401"/>
      <c r="X81" s="4"/>
      <c r="Y81" s="5"/>
      <c r="Z81" s="397" t="str">
        <f>IFERROR(VLOOKUP(Y81, 【参考】数式用!$A$2:$B$50, 2, FALSE), "")</f>
        <v/>
      </c>
      <c r="AA81" s="398"/>
    </row>
    <row r="82" spans="1:27" ht="33.950000000000003" customHeight="1">
      <c r="A82" s="233"/>
      <c r="B82" s="399">
        <f t="shared" si="0"/>
        <v>44</v>
      </c>
      <c r="C82" s="531"/>
      <c r="D82" s="532"/>
      <c r="E82" s="532"/>
      <c r="F82" s="532"/>
      <c r="G82" s="532"/>
      <c r="H82" s="532"/>
      <c r="I82" s="532"/>
      <c r="J82" s="532"/>
      <c r="K82" s="532"/>
      <c r="L82" s="533"/>
      <c r="M82" s="527"/>
      <c r="N82" s="528"/>
      <c r="O82" s="528"/>
      <c r="P82" s="528"/>
      <c r="Q82" s="529"/>
      <c r="R82" s="537"/>
      <c r="S82" s="537"/>
      <c r="T82" s="537"/>
      <c r="U82" s="537"/>
      <c r="V82" s="537"/>
      <c r="W82" s="401"/>
      <c r="X82" s="4"/>
      <c r="Y82" s="5"/>
      <c r="Z82" s="397" t="str">
        <f>IFERROR(VLOOKUP(Y82, 【参考】数式用!$A$2:$B$50, 2, FALSE), "")</f>
        <v/>
      </c>
      <c r="AA82" s="398"/>
    </row>
    <row r="83" spans="1:27" ht="33.950000000000003" customHeight="1">
      <c r="A83" s="233"/>
      <c r="B83" s="399">
        <f t="shared" si="0"/>
        <v>45</v>
      </c>
      <c r="C83" s="531"/>
      <c r="D83" s="532"/>
      <c r="E83" s="532"/>
      <c r="F83" s="532"/>
      <c r="G83" s="532"/>
      <c r="H83" s="532"/>
      <c r="I83" s="532"/>
      <c r="J83" s="532"/>
      <c r="K83" s="532"/>
      <c r="L83" s="533"/>
      <c r="M83" s="527"/>
      <c r="N83" s="528"/>
      <c r="O83" s="528"/>
      <c r="P83" s="528"/>
      <c r="Q83" s="529"/>
      <c r="R83" s="537"/>
      <c r="S83" s="537"/>
      <c r="T83" s="537"/>
      <c r="U83" s="537"/>
      <c r="V83" s="537"/>
      <c r="W83" s="401"/>
      <c r="X83" s="4"/>
      <c r="Y83" s="5"/>
      <c r="Z83" s="397" t="str">
        <f>IFERROR(VLOOKUP(Y83, 【参考】数式用!$A$2:$B$50, 2, FALSE), "")</f>
        <v/>
      </c>
      <c r="AA83" s="398"/>
    </row>
    <row r="84" spans="1:27" ht="33.950000000000003" customHeight="1">
      <c r="A84" s="233"/>
      <c r="B84" s="399">
        <f t="shared" si="0"/>
        <v>46</v>
      </c>
      <c r="C84" s="531"/>
      <c r="D84" s="532"/>
      <c r="E84" s="532"/>
      <c r="F84" s="532"/>
      <c r="G84" s="532"/>
      <c r="H84" s="532"/>
      <c r="I84" s="532"/>
      <c r="J84" s="532"/>
      <c r="K84" s="532"/>
      <c r="L84" s="533"/>
      <c r="M84" s="527"/>
      <c r="N84" s="528"/>
      <c r="O84" s="528"/>
      <c r="P84" s="528"/>
      <c r="Q84" s="529"/>
      <c r="R84" s="537"/>
      <c r="S84" s="537"/>
      <c r="T84" s="537"/>
      <c r="U84" s="537"/>
      <c r="V84" s="537"/>
      <c r="W84" s="401"/>
      <c r="X84" s="4"/>
      <c r="Y84" s="5"/>
      <c r="Z84" s="397" t="str">
        <f>IFERROR(VLOOKUP(Y84, 【参考】数式用!$A$2:$B$50, 2, FALSE), "")</f>
        <v/>
      </c>
      <c r="AA84" s="398"/>
    </row>
    <row r="85" spans="1:27" ht="33.950000000000003" customHeight="1">
      <c r="A85" s="233"/>
      <c r="B85" s="399">
        <f t="shared" si="0"/>
        <v>47</v>
      </c>
      <c r="C85" s="531"/>
      <c r="D85" s="532"/>
      <c r="E85" s="532"/>
      <c r="F85" s="532"/>
      <c r="G85" s="532"/>
      <c r="H85" s="532"/>
      <c r="I85" s="532"/>
      <c r="J85" s="532"/>
      <c r="K85" s="532"/>
      <c r="L85" s="533"/>
      <c r="M85" s="527"/>
      <c r="N85" s="528"/>
      <c r="O85" s="528"/>
      <c r="P85" s="528"/>
      <c r="Q85" s="529"/>
      <c r="R85" s="537"/>
      <c r="S85" s="537"/>
      <c r="T85" s="537"/>
      <c r="U85" s="537"/>
      <c r="V85" s="537"/>
      <c r="W85" s="401"/>
      <c r="X85" s="4"/>
      <c r="Y85" s="5"/>
      <c r="Z85" s="397" t="str">
        <f>IFERROR(VLOOKUP(Y85, 【参考】数式用!$A$2:$B$50, 2, FALSE), "")</f>
        <v/>
      </c>
      <c r="AA85" s="398"/>
    </row>
    <row r="86" spans="1:27" ht="33.950000000000003" customHeight="1">
      <c r="A86" s="233"/>
      <c r="B86" s="399">
        <f t="shared" si="0"/>
        <v>48</v>
      </c>
      <c r="C86" s="531"/>
      <c r="D86" s="532"/>
      <c r="E86" s="532"/>
      <c r="F86" s="532"/>
      <c r="G86" s="532"/>
      <c r="H86" s="532"/>
      <c r="I86" s="532"/>
      <c r="J86" s="532"/>
      <c r="K86" s="532"/>
      <c r="L86" s="533"/>
      <c r="M86" s="530"/>
      <c r="N86" s="530"/>
      <c r="O86" s="530"/>
      <c r="P86" s="530"/>
      <c r="Q86" s="530"/>
      <c r="R86" s="527"/>
      <c r="S86" s="528"/>
      <c r="T86" s="528"/>
      <c r="U86" s="528"/>
      <c r="V86" s="529"/>
      <c r="W86" s="401"/>
      <c r="X86" s="4"/>
      <c r="Y86" s="5"/>
      <c r="Z86" s="397" t="str">
        <f>IFERROR(VLOOKUP(Y86, 【参考】数式用!$A$2:$B$50, 2, FALSE), "")</f>
        <v/>
      </c>
      <c r="AA86" s="398"/>
    </row>
    <row r="87" spans="1:27" ht="33.950000000000003" customHeight="1">
      <c r="A87" s="233"/>
      <c r="B87" s="399">
        <f t="shared" si="0"/>
        <v>49</v>
      </c>
      <c r="C87" s="531"/>
      <c r="D87" s="532"/>
      <c r="E87" s="532"/>
      <c r="F87" s="532"/>
      <c r="G87" s="532"/>
      <c r="H87" s="532"/>
      <c r="I87" s="532"/>
      <c r="J87" s="532"/>
      <c r="K87" s="532"/>
      <c r="L87" s="533"/>
      <c r="M87" s="530"/>
      <c r="N87" s="530"/>
      <c r="O87" s="530"/>
      <c r="P87" s="530"/>
      <c r="Q87" s="530"/>
      <c r="R87" s="527"/>
      <c r="S87" s="528"/>
      <c r="T87" s="528"/>
      <c r="U87" s="528"/>
      <c r="V87" s="529"/>
      <c r="W87" s="24"/>
      <c r="X87" s="4"/>
      <c r="Y87" s="5"/>
      <c r="Z87" s="397" t="str">
        <f>IFERROR(VLOOKUP(Y87, 【参考】数式用!$A$2:$B$50, 2, FALSE), "")</f>
        <v/>
      </c>
      <c r="AA87" s="398"/>
    </row>
    <row r="88" spans="1:27" ht="33.950000000000003" customHeight="1">
      <c r="A88" s="233"/>
      <c r="B88" s="399">
        <f t="shared" si="0"/>
        <v>50</v>
      </c>
      <c r="C88" s="531"/>
      <c r="D88" s="532"/>
      <c r="E88" s="532"/>
      <c r="F88" s="532"/>
      <c r="G88" s="532"/>
      <c r="H88" s="532"/>
      <c r="I88" s="532"/>
      <c r="J88" s="532"/>
      <c r="K88" s="532"/>
      <c r="L88" s="533"/>
      <c r="M88" s="530"/>
      <c r="N88" s="530"/>
      <c r="O88" s="530"/>
      <c r="P88" s="530"/>
      <c r="Q88" s="530"/>
      <c r="R88" s="527"/>
      <c r="S88" s="528"/>
      <c r="T88" s="528"/>
      <c r="U88" s="528"/>
      <c r="V88" s="529"/>
      <c r="W88" s="24"/>
      <c r="X88" s="4"/>
      <c r="Y88" s="5"/>
      <c r="Z88" s="397" t="str">
        <f>IFERROR(VLOOKUP(Y88, 【参考】数式用!$A$2:$B$50, 2, FALSE), "")</f>
        <v/>
      </c>
      <c r="AA88" s="398"/>
    </row>
    <row r="89" spans="1:27" ht="33.950000000000003" customHeight="1">
      <c r="A89" s="233"/>
      <c r="B89" s="399">
        <f t="shared" si="0"/>
        <v>51</v>
      </c>
      <c r="C89" s="531"/>
      <c r="D89" s="532"/>
      <c r="E89" s="532"/>
      <c r="F89" s="532"/>
      <c r="G89" s="532"/>
      <c r="H89" s="532"/>
      <c r="I89" s="532"/>
      <c r="J89" s="532"/>
      <c r="K89" s="532"/>
      <c r="L89" s="533"/>
      <c r="M89" s="530"/>
      <c r="N89" s="530"/>
      <c r="O89" s="530"/>
      <c r="P89" s="530"/>
      <c r="Q89" s="530"/>
      <c r="R89" s="527"/>
      <c r="S89" s="528"/>
      <c r="T89" s="528"/>
      <c r="U89" s="528"/>
      <c r="V89" s="529"/>
      <c r="W89" s="24"/>
      <c r="X89" s="4"/>
      <c r="Y89" s="5"/>
      <c r="Z89" s="397" t="str">
        <f>IFERROR(VLOOKUP(Y89, 【参考】数式用!$A$2:$B$50, 2, FALSE), "")</f>
        <v/>
      </c>
      <c r="AA89" s="398"/>
    </row>
    <row r="90" spans="1:27" ht="33.950000000000003" customHeight="1">
      <c r="A90" s="233"/>
      <c r="B90" s="399">
        <f t="shared" si="0"/>
        <v>52</v>
      </c>
      <c r="C90" s="531"/>
      <c r="D90" s="532"/>
      <c r="E90" s="532"/>
      <c r="F90" s="532"/>
      <c r="G90" s="532"/>
      <c r="H90" s="532"/>
      <c r="I90" s="532"/>
      <c r="J90" s="532"/>
      <c r="K90" s="532"/>
      <c r="L90" s="533"/>
      <c r="M90" s="530"/>
      <c r="N90" s="530"/>
      <c r="O90" s="530"/>
      <c r="P90" s="530"/>
      <c r="Q90" s="530"/>
      <c r="R90" s="527"/>
      <c r="S90" s="528"/>
      <c r="T90" s="528"/>
      <c r="U90" s="528"/>
      <c r="V90" s="529"/>
      <c r="W90" s="24"/>
      <c r="X90" s="4"/>
      <c r="Y90" s="5"/>
      <c r="Z90" s="397" t="str">
        <f>IFERROR(VLOOKUP(Y90, 【参考】数式用!$A$2:$B$50, 2, FALSE), "")</f>
        <v/>
      </c>
      <c r="AA90" s="398"/>
    </row>
    <row r="91" spans="1:27" ht="33.950000000000003" customHeight="1">
      <c r="A91" s="233"/>
      <c r="B91" s="399">
        <f t="shared" si="0"/>
        <v>53</v>
      </c>
      <c r="C91" s="531"/>
      <c r="D91" s="532"/>
      <c r="E91" s="532"/>
      <c r="F91" s="532"/>
      <c r="G91" s="532"/>
      <c r="H91" s="532"/>
      <c r="I91" s="532"/>
      <c r="J91" s="532"/>
      <c r="K91" s="532"/>
      <c r="L91" s="533"/>
      <c r="M91" s="530"/>
      <c r="N91" s="530"/>
      <c r="O91" s="530"/>
      <c r="P91" s="530"/>
      <c r="Q91" s="530"/>
      <c r="R91" s="527"/>
      <c r="S91" s="528"/>
      <c r="T91" s="528"/>
      <c r="U91" s="528"/>
      <c r="V91" s="529"/>
      <c r="W91" s="24"/>
      <c r="X91" s="4"/>
      <c r="Y91" s="5"/>
      <c r="Z91" s="397" t="str">
        <f>IFERROR(VLOOKUP(Y91, 【参考】数式用!$A$2:$B$50, 2, FALSE), "")</f>
        <v/>
      </c>
      <c r="AA91" s="398"/>
    </row>
    <row r="92" spans="1:27" ht="33.950000000000003" customHeight="1">
      <c r="A92" s="233"/>
      <c r="B92" s="399">
        <f t="shared" si="0"/>
        <v>54</v>
      </c>
      <c r="C92" s="531"/>
      <c r="D92" s="532"/>
      <c r="E92" s="532"/>
      <c r="F92" s="532"/>
      <c r="G92" s="532"/>
      <c r="H92" s="532"/>
      <c r="I92" s="532"/>
      <c r="J92" s="532"/>
      <c r="K92" s="532"/>
      <c r="L92" s="533"/>
      <c r="M92" s="530"/>
      <c r="N92" s="530"/>
      <c r="O92" s="530"/>
      <c r="P92" s="530"/>
      <c r="Q92" s="530"/>
      <c r="R92" s="527"/>
      <c r="S92" s="528"/>
      <c r="T92" s="528"/>
      <c r="U92" s="528"/>
      <c r="V92" s="529"/>
      <c r="W92" s="24"/>
      <c r="X92" s="4"/>
      <c r="Y92" s="5"/>
      <c r="Z92" s="397" t="str">
        <f>IFERROR(VLOOKUP(Y92, 【参考】数式用!$A$2:$B$50, 2, FALSE), "")</f>
        <v/>
      </c>
      <c r="AA92" s="398"/>
    </row>
    <row r="93" spans="1:27" ht="33.950000000000003" customHeight="1">
      <c r="A93" s="233"/>
      <c r="B93" s="399">
        <f t="shared" si="0"/>
        <v>55</v>
      </c>
      <c r="C93" s="531"/>
      <c r="D93" s="532"/>
      <c r="E93" s="532"/>
      <c r="F93" s="532"/>
      <c r="G93" s="532"/>
      <c r="H93" s="532"/>
      <c r="I93" s="532"/>
      <c r="J93" s="532"/>
      <c r="K93" s="532"/>
      <c r="L93" s="533"/>
      <c r="M93" s="530"/>
      <c r="N93" s="530"/>
      <c r="O93" s="530"/>
      <c r="P93" s="530"/>
      <c r="Q93" s="530"/>
      <c r="R93" s="527"/>
      <c r="S93" s="528"/>
      <c r="T93" s="528"/>
      <c r="U93" s="528"/>
      <c r="V93" s="529"/>
      <c r="W93" s="24"/>
      <c r="X93" s="4"/>
      <c r="Y93" s="5"/>
      <c r="Z93" s="397" t="str">
        <f>IFERROR(VLOOKUP(Y93, 【参考】数式用!$A$2:$B$50, 2, FALSE), "")</f>
        <v/>
      </c>
      <c r="AA93" s="398"/>
    </row>
    <row r="94" spans="1:27" ht="33.950000000000003" customHeight="1">
      <c r="A94" s="233"/>
      <c r="B94" s="399">
        <f t="shared" si="0"/>
        <v>56</v>
      </c>
      <c r="C94" s="531"/>
      <c r="D94" s="532"/>
      <c r="E94" s="532"/>
      <c r="F94" s="532"/>
      <c r="G94" s="532"/>
      <c r="H94" s="532"/>
      <c r="I94" s="532"/>
      <c r="J94" s="532"/>
      <c r="K94" s="532"/>
      <c r="L94" s="533"/>
      <c r="M94" s="530"/>
      <c r="N94" s="530"/>
      <c r="O94" s="530"/>
      <c r="P94" s="530"/>
      <c r="Q94" s="530"/>
      <c r="R94" s="527"/>
      <c r="S94" s="528"/>
      <c r="T94" s="528"/>
      <c r="U94" s="528"/>
      <c r="V94" s="529"/>
      <c r="W94" s="24"/>
      <c r="X94" s="4"/>
      <c r="Y94" s="5"/>
      <c r="Z94" s="397" t="str">
        <f>IFERROR(VLOOKUP(Y94, 【参考】数式用!$A$2:$B$50, 2, FALSE), "")</f>
        <v/>
      </c>
      <c r="AA94" s="398"/>
    </row>
    <row r="95" spans="1:27" ht="33.950000000000003" customHeight="1">
      <c r="A95" s="233"/>
      <c r="B95" s="399">
        <f t="shared" si="0"/>
        <v>57</v>
      </c>
      <c r="C95" s="531"/>
      <c r="D95" s="532"/>
      <c r="E95" s="532"/>
      <c r="F95" s="532"/>
      <c r="G95" s="532"/>
      <c r="H95" s="532"/>
      <c r="I95" s="532"/>
      <c r="J95" s="532"/>
      <c r="K95" s="532"/>
      <c r="L95" s="533"/>
      <c r="M95" s="530"/>
      <c r="N95" s="530"/>
      <c r="O95" s="530"/>
      <c r="P95" s="530"/>
      <c r="Q95" s="530"/>
      <c r="R95" s="527"/>
      <c r="S95" s="528"/>
      <c r="T95" s="528"/>
      <c r="U95" s="528"/>
      <c r="V95" s="529"/>
      <c r="W95" s="24"/>
      <c r="X95" s="4"/>
      <c r="Y95" s="5"/>
      <c r="Z95" s="397" t="str">
        <f>IFERROR(VLOOKUP(Y95, 【参考】数式用!$A$2:$B$50, 2, FALSE), "")</f>
        <v/>
      </c>
      <c r="AA95" s="398"/>
    </row>
    <row r="96" spans="1:27" ht="33.950000000000003" customHeight="1">
      <c r="A96" s="233"/>
      <c r="B96" s="399">
        <f t="shared" si="0"/>
        <v>58</v>
      </c>
      <c r="C96" s="531"/>
      <c r="D96" s="532"/>
      <c r="E96" s="532"/>
      <c r="F96" s="532"/>
      <c r="G96" s="532"/>
      <c r="H96" s="532"/>
      <c r="I96" s="532"/>
      <c r="J96" s="532"/>
      <c r="K96" s="532"/>
      <c r="L96" s="533"/>
      <c r="M96" s="530"/>
      <c r="N96" s="530"/>
      <c r="O96" s="530"/>
      <c r="P96" s="530"/>
      <c r="Q96" s="530"/>
      <c r="R96" s="527"/>
      <c r="S96" s="528"/>
      <c r="T96" s="528"/>
      <c r="U96" s="528"/>
      <c r="V96" s="529"/>
      <c r="W96" s="24"/>
      <c r="X96" s="4"/>
      <c r="Y96" s="5"/>
      <c r="Z96" s="397" t="str">
        <f>IFERROR(VLOOKUP(Y96, 【参考】数式用!$A$2:$B$50, 2, FALSE), "")</f>
        <v/>
      </c>
      <c r="AA96" s="398"/>
    </row>
    <row r="97" spans="1:27" ht="33.950000000000003" customHeight="1">
      <c r="A97" s="233"/>
      <c r="B97" s="399">
        <f t="shared" si="0"/>
        <v>59</v>
      </c>
      <c r="C97" s="531"/>
      <c r="D97" s="532"/>
      <c r="E97" s="532"/>
      <c r="F97" s="532"/>
      <c r="G97" s="532"/>
      <c r="H97" s="532"/>
      <c r="I97" s="532"/>
      <c r="J97" s="532"/>
      <c r="K97" s="532"/>
      <c r="L97" s="533"/>
      <c r="M97" s="530"/>
      <c r="N97" s="530"/>
      <c r="O97" s="530"/>
      <c r="P97" s="530"/>
      <c r="Q97" s="530"/>
      <c r="R97" s="527"/>
      <c r="S97" s="528"/>
      <c r="T97" s="528"/>
      <c r="U97" s="528"/>
      <c r="V97" s="529"/>
      <c r="W97" s="24"/>
      <c r="X97" s="4"/>
      <c r="Y97" s="5"/>
      <c r="Z97" s="397" t="str">
        <f>IFERROR(VLOOKUP(Y97, 【参考】数式用!$A$2:$B$50, 2, FALSE), "")</f>
        <v/>
      </c>
      <c r="AA97" s="398"/>
    </row>
    <row r="98" spans="1:27" ht="33.950000000000003" customHeight="1">
      <c r="A98" s="233"/>
      <c r="B98" s="399">
        <f t="shared" si="0"/>
        <v>60</v>
      </c>
      <c r="C98" s="531"/>
      <c r="D98" s="532"/>
      <c r="E98" s="532"/>
      <c r="F98" s="532"/>
      <c r="G98" s="532"/>
      <c r="H98" s="532"/>
      <c r="I98" s="532"/>
      <c r="J98" s="532"/>
      <c r="K98" s="532"/>
      <c r="L98" s="533"/>
      <c r="M98" s="530"/>
      <c r="N98" s="530"/>
      <c r="O98" s="530"/>
      <c r="P98" s="530"/>
      <c r="Q98" s="530"/>
      <c r="R98" s="527"/>
      <c r="S98" s="528"/>
      <c r="T98" s="528"/>
      <c r="U98" s="528"/>
      <c r="V98" s="529"/>
      <c r="W98" s="24"/>
      <c r="X98" s="4"/>
      <c r="Y98" s="5"/>
      <c r="Z98" s="397" t="str">
        <f>IFERROR(VLOOKUP(Y98, 【参考】数式用!$A$2:$B$50, 2, FALSE), "")</f>
        <v/>
      </c>
      <c r="AA98" s="398"/>
    </row>
    <row r="99" spans="1:27" ht="33.950000000000003" customHeight="1">
      <c r="A99" s="233"/>
      <c r="B99" s="399">
        <f t="shared" si="0"/>
        <v>61</v>
      </c>
      <c r="C99" s="531"/>
      <c r="D99" s="532"/>
      <c r="E99" s="532"/>
      <c r="F99" s="532"/>
      <c r="G99" s="532"/>
      <c r="H99" s="532"/>
      <c r="I99" s="532"/>
      <c r="J99" s="532"/>
      <c r="K99" s="532"/>
      <c r="L99" s="533"/>
      <c r="M99" s="530"/>
      <c r="N99" s="530"/>
      <c r="O99" s="530"/>
      <c r="P99" s="530"/>
      <c r="Q99" s="530"/>
      <c r="R99" s="527"/>
      <c r="S99" s="528"/>
      <c r="T99" s="528"/>
      <c r="U99" s="528"/>
      <c r="V99" s="529"/>
      <c r="W99" s="24"/>
      <c r="X99" s="4"/>
      <c r="Y99" s="5"/>
      <c r="Z99" s="397" t="str">
        <f>IFERROR(VLOOKUP(Y99, 【参考】数式用!$A$2:$B$50, 2, FALSE), "")</f>
        <v/>
      </c>
      <c r="AA99" s="398"/>
    </row>
    <row r="100" spans="1:27" ht="33.950000000000003" customHeight="1">
      <c r="A100" s="233"/>
      <c r="B100" s="399">
        <f t="shared" si="0"/>
        <v>62</v>
      </c>
      <c r="C100" s="531"/>
      <c r="D100" s="532"/>
      <c r="E100" s="532"/>
      <c r="F100" s="532"/>
      <c r="G100" s="532"/>
      <c r="H100" s="532"/>
      <c r="I100" s="532"/>
      <c r="J100" s="532"/>
      <c r="K100" s="532"/>
      <c r="L100" s="533"/>
      <c r="M100" s="530"/>
      <c r="N100" s="530"/>
      <c r="O100" s="530"/>
      <c r="P100" s="530"/>
      <c r="Q100" s="530"/>
      <c r="R100" s="527"/>
      <c r="S100" s="528"/>
      <c r="T100" s="528"/>
      <c r="U100" s="528"/>
      <c r="V100" s="529"/>
      <c r="W100" s="24"/>
      <c r="X100" s="4"/>
      <c r="Y100" s="5"/>
      <c r="Z100" s="397" t="str">
        <f>IFERROR(VLOOKUP(Y100, 【参考】数式用!$A$2:$B$50, 2, FALSE), "")</f>
        <v/>
      </c>
      <c r="AA100" s="398"/>
    </row>
    <row r="101" spans="1:27" ht="33.950000000000003" customHeight="1">
      <c r="A101" s="233"/>
      <c r="B101" s="399">
        <f t="shared" si="0"/>
        <v>63</v>
      </c>
      <c r="C101" s="531"/>
      <c r="D101" s="532"/>
      <c r="E101" s="532"/>
      <c r="F101" s="532"/>
      <c r="G101" s="532"/>
      <c r="H101" s="532"/>
      <c r="I101" s="532"/>
      <c r="J101" s="532"/>
      <c r="K101" s="532"/>
      <c r="L101" s="533"/>
      <c r="M101" s="530"/>
      <c r="N101" s="530"/>
      <c r="O101" s="530"/>
      <c r="P101" s="530"/>
      <c r="Q101" s="530"/>
      <c r="R101" s="527"/>
      <c r="S101" s="528"/>
      <c r="T101" s="528"/>
      <c r="U101" s="528"/>
      <c r="V101" s="529"/>
      <c r="W101" s="24"/>
      <c r="X101" s="4"/>
      <c r="Y101" s="5"/>
      <c r="Z101" s="397" t="str">
        <f>IFERROR(VLOOKUP(Y101, 【参考】数式用!$A$2:$B$50, 2, FALSE), "")</f>
        <v/>
      </c>
      <c r="AA101" s="398"/>
    </row>
    <row r="102" spans="1:27" ht="33.950000000000003" customHeight="1">
      <c r="A102" s="233"/>
      <c r="B102" s="399">
        <f t="shared" si="0"/>
        <v>64</v>
      </c>
      <c r="C102" s="531"/>
      <c r="D102" s="532"/>
      <c r="E102" s="532"/>
      <c r="F102" s="532"/>
      <c r="G102" s="532"/>
      <c r="H102" s="532"/>
      <c r="I102" s="532"/>
      <c r="J102" s="532"/>
      <c r="K102" s="532"/>
      <c r="L102" s="533"/>
      <c r="M102" s="530"/>
      <c r="N102" s="530"/>
      <c r="O102" s="530"/>
      <c r="P102" s="530"/>
      <c r="Q102" s="530"/>
      <c r="R102" s="527"/>
      <c r="S102" s="528"/>
      <c r="T102" s="528"/>
      <c r="U102" s="528"/>
      <c r="V102" s="529"/>
      <c r="W102" s="24"/>
      <c r="X102" s="4"/>
      <c r="Y102" s="5"/>
      <c r="Z102" s="397" t="str">
        <f>IFERROR(VLOOKUP(Y102, 【参考】数式用!$A$2:$B$50, 2, FALSE), "")</f>
        <v/>
      </c>
      <c r="AA102" s="398"/>
    </row>
    <row r="103" spans="1:27" ht="33.950000000000003" customHeight="1">
      <c r="A103" s="233"/>
      <c r="B103" s="399">
        <f t="shared" si="0"/>
        <v>65</v>
      </c>
      <c r="C103" s="531"/>
      <c r="D103" s="532"/>
      <c r="E103" s="532"/>
      <c r="F103" s="532"/>
      <c r="G103" s="532"/>
      <c r="H103" s="532"/>
      <c r="I103" s="532"/>
      <c r="J103" s="532"/>
      <c r="K103" s="532"/>
      <c r="L103" s="533"/>
      <c r="M103" s="530"/>
      <c r="N103" s="530"/>
      <c r="O103" s="530"/>
      <c r="P103" s="530"/>
      <c r="Q103" s="530"/>
      <c r="R103" s="527"/>
      <c r="S103" s="528"/>
      <c r="T103" s="528"/>
      <c r="U103" s="528"/>
      <c r="V103" s="529"/>
      <c r="W103" s="24"/>
      <c r="X103" s="4"/>
      <c r="Y103" s="5"/>
      <c r="Z103" s="397" t="str">
        <f>IFERROR(VLOOKUP(Y103, 【参考】数式用!$A$2:$B$50, 2, FALSE), "")</f>
        <v/>
      </c>
      <c r="AA103" s="398"/>
    </row>
    <row r="104" spans="1:27" ht="33.950000000000003" customHeight="1">
      <c r="A104" s="233"/>
      <c r="B104" s="399">
        <f t="shared" si="0"/>
        <v>66</v>
      </c>
      <c r="C104" s="531"/>
      <c r="D104" s="532"/>
      <c r="E104" s="532"/>
      <c r="F104" s="532"/>
      <c r="G104" s="532"/>
      <c r="H104" s="532"/>
      <c r="I104" s="532"/>
      <c r="J104" s="532"/>
      <c r="K104" s="532"/>
      <c r="L104" s="533"/>
      <c r="M104" s="530"/>
      <c r="N104" s="530"/>
      <c r="O104" s="530"/>
      <c r="P104" s="530"/>
      <c r="Q104" s="530"/>
      <c r="R104" s="527"/>
      <c r="S104" s="528"/>
      <c r="T104" s="528"/>
      <c r="U104" s="528"/>
      <c r="V104" s="529"/>
      <c r="W104" s="24"/>
      <c r="X104" s="4"/>
      <c r="Y104" s="5"/>
      <c r="Z104" s="397" t="str">
        <f>IFERROR(VLOOKUP(Y104, 【参考】数式用!$A$2:$B$50, 2, FALSE), "")</f>
        <v/>
      </c>
      <c r="AA104" s="398"/>
    </row>
    <row r="105" spans="1:27" ht="33.950000000000003" customHeight="1">
      <c r="A105" s="233"/>
      <c r="B105" s="399">
        <f t="shared" ref="B105:B138" si="1">B104+1</f>
        <v>67</v>
      </c>
      <c r="C105" s="531"/>
      <c r="D105" s="532"/>
      <c r="E105" s="532"/>
      <c r="F105" s="532"/>
      <c r="G105" s="532"/>
      <c r="H105" s="532"/>
      <c r="I105" s="532"/>
      <c r="J105" s="532"/>
      <c r="K105" s="532"/>
      <c r="L105" s="533"/>
      <c r="M105" s="530"/>
      <c r="N105" s="530"/>
      <c r="O105" s="530"/>
      <c r="P105" s="530"/>
      <c r="Q105" s="530"/>
      <c r="R105" s="527"/>
      <c r="S105" s="528"/>
      <c r="T105" s="528"/>
      <c r="U105" s="528"/>
      <c r="V105" s="529"/>
      <c r="W105" s="24"/>
      <c r="X105" s="4"/>
      <c r="Y105" s="5"/>
      <c r="Z105" s="397" t="str">
        <f>IFERROR(VLOOKUP(Y105, 【参考】数式用!$A$2:$B$50, 2, FALSE), "")</f>
        <v/>
      </c>
      <c r="AA105" s="398"/>
    </row>
    <row r="106" spans="1:27" ht="33.950000000000003" customHeight="1">
      <c r="A106" s="233"/>
      <c r="B106" s="399">
        <f t="shared" si="1"/>
        <v>68</v>
      </c>
      <c r="C106" s="531"/>
      <c r="D106" s="532"/>
      <c r="E106" s="532"/>
      <c r="F106" s="532"/>
      <c r="G106" s="532"/>
      <c r="H106" s="532"/>
      <c r="I106" s="532"/>
      <c r="J106" s="532"/>
      <c r="K106" s="532"/>
      <c r="L106" s="533"/>
      <c r="M106" s="530"/>
      <c r="N106" s="530"/>
      <c r="O106" s="530"/>
      <c r="P106" s="530"/>
      <c r="Q106" s="530"/>
      <c r="R106" s="527"/>
      <c r="S106" s="528"/>
      <c r="T106" s="528"/>
      <c r="U106" s="528"/>
      <c r="V106" s="529"/>
      <c r="W106" s="24"/>
      <c r="X106" s="4"/>
      <c r="Y106" s="5"/>
      <c r="Z106" s="397" t="str">
        <f>IFERROR(VLOOKUP(Y106, 【参考】数式用!$A$2:$B$50, 2, FALSE), "")</f>
        <v/>
      </c>
      <c r="AA106" s="398"/>
    </row>
    <row r="107" spans="1:27" ht="33.950000000000003" customHeight="1">
      <c r="A107" s="233"/>
      <c r="B107" s="399">
        <f t="shared" si="1"/>
        <v>69</v>
      </c>
      <c r="C107" s="531"/>
      <c r="D107" s="532"/>
      <c r="E107" s="532"/>
      <c r="F107" s="532"/>
      <c r="G107" s="532"/>
      <c r="H107" s="532"/>
      <c r="I107" s="532"/>
      <c r="J107" s="532"/>
      <c r="K107" s="532"/>
      <c r="L107" s="533"/>
      <c r="M107" s="530"/>
      <c r="N107" s="530"/>
      <c r="O107" s="530"/>
      <c r="P107" s="530"/>
      <c r="Q107" s="530"/>
      <c r="R107" s="527"/>
      <c r="S107" s="528"/>
      <c r="T107" s="528"/>
      <c r="U107" s="528"/>
      <c r="V107" s="529"/>
      <c r="W107" s="24"/>
      <c r="X107" s="4"/>
      <c r="Y107" s="5"/>
      <c r="Z107" s="397" t="str">
        <f>IFERROR(VLOOKUP(Y107, 【参考】数式用!$A$2:$B$50, 2, FALSE), "")</f>
        <v/>
      </c>
      <c r="AA107" s="398"/>
    </row>
    <row r="108" spans="1:27" ht="33.950000000000003" customHeight="1">
      <c r="A108" s="233"/>
      <c r="B108" s="399">
        <f t="shared" si="1"/>
        <v>70</v>
      </c>
      <c r="C108" s="531"/>
      <c r="D108" s="532"/>
      <c r="E108" s="532"/>
      <c r="F108" s="532"/>
      <c r="G108" s="532"/>
      <c r="H108" s="532"/>
      <c r="I108" s="532"/>
      <c r="J108" s="532"/>
      <c r="K108" s="532"/>
      <c r="L108" s="533"/>
      <c r="M108" s="530"/>
      <c r="N108" s="530"/>
      <c r="O108" s="530"/>
      <c r="P108" s="530"/>
      <c r="Q108" s="530"/>
      <c r="R108" s="527"/>
      <c r="S108" s="528"/>
      <c r="T108" s="528"/>
      <c r="U108" s="528"/>
      <c r="V108" s="529"/>
      <c r="W108" s="24"/>
      <c r="X108" s="4"/>
      <c r="Y108" s="5"/>
      <c r="Z108" s="397" t="str">
        <f>IFERROR(VLOOKUP(Y108, 【参考】数式用!$A$2:$B$50, 2, FALSE), "")</f>
        <v/>
      </c>
      <c r="AA108" s="398"/>
    </row>
    <row r="109" spans="1:27" ht="33.950000000000003" customHeight="1">
      <c r="A109" s="233"/>
      <c r="B109" s="399">
        <f t="shared" si="1"/>
        <v>71</v>
      </c>
      <c r="C109" s="531"/>
      <c r="D109" s="532"/>
      <c r="E109" s="532"/>
      <c r="F109" s="532"/>
      <c r="G109" s="532"/>
      <c r="H109" s="532"/>
      <c r="I109" s="532"/>
      <c r="J109" s="532"/>
      <c r="K109" s="532"/>
      <c r="L109" s="533"/>
      <c r="M109" s="530"/>
      <c r="N109" s="530"/>
      <c r="O109" s="530"/>
      <c r="P109" s="530"/>
      <c r="Q109" s="530"/>
      <c r="R109" s="527"/>
      <c r="S109" s="528"/>
      <c r="T109" s="528"/>
      <c r="U109" s="528"/>
      <c r="V109" s="529"/>
      <c r="W109" s="24"/>
      <c r="X109" s="4"/>
      <c r="Y109" s="5"/>
      <c r="Z109" s="397" t="str">
        <f>IFERROR(VLOOKUP(Y109, 【参考】数式用!$A$2:$B$50, 2, FALSE), "")</f>
        <v/>
      </c>
      <c r="AA109" s="398"/>
    </row>
    <row r="110" spans="1:27" ht="33.950000000000003" customHeight="1">
      <c r="A110" s="233"/>
      <c r="B110" s="399">
        <f t="shared" si="1"/>
        <v>72</v>
      </c>
      <c r="C110" s="531"/>
      <c r="D110" s="532"/>
      <c r="E110" s="532"/>
      <c r="F110" s="532"/>
      <c r="G110" s="532"/>
      <c r="H110" s="532"/>
      <c r="I110" s="532"/>
      <c r="J110" s="532"/>
      <c r="K110" s="532"/>
      <c r="L110" s="533"/>
      <c r="M110" s="530"/>
      <c r="N110" s="530"/>
      <c r="O110" s="530"/>
      <c r="P110" s="530"/>
      <c r="Q110" s="530"/>
      <c r="R110" s="527"/>
      <c r="S110" s="528"/>
      <c r="T110" s="528"/>
      <c r="U110" s="528"/>
      <c r="V110" s="529"/>
      <c r="W110" s="24"/>
      <c r="X110" s="4"/>
      <c r="Y110" s="5"/>
      <c r="Z110" s="397" t="str">
        <f>IFERROR(VLOOKUP(Y110, 【参考】数式用!$A$2:$B$50, 2, FALSE), "")</f>
        <v/>
      </c>
      <c r="AA110" s="398"/>
    </row>
    <row r="111" spans="1:27" ht="33.950000000000003" customHeight="1">
      <c r="A111" s="233"/>
      <c r="B111" s="399">
        <f t="shared" si="1"/>
        <v>73</v>
      </c>
      <c r="C111" s="531"/>
      <c r="D111" s="532"/>
      <c r="E111" s="532"/>
      <c r="F111" s="532"/>
      <c r="G111" s="532"/>
      <c r="H111" s="532"/>
      <c r="I111" s="532"/>
      <c r="J111" s="532"/>
      <c r="K111" s="532"/>
      <c r="L111" s="533"/>
      <c r="M111" s="530"/>
      <c r="N111" s="530"/>
      <c r="O111" s="530"/>
      <c r="P111" s="530"/>
      <c r="Q111" s="530"/>
      <c r="R111" s="527"/>
      <c r="S111" s="528"/>
      <c r="T111" s="528"/>
      <c r="U111" s="528"/>
      <c r="V111" s="529"/>
      <c r="W111" s="24"/>
      <c r="X111" s="4"/>
      <c r="Y111" s="5"/>
      <c r="Z111" s="397" t="str">
        <f>IFERROR(VLOOKUP(Y111, 【参考】数式用!$A$2:$B$50, 2, FALSE), "")</f>
        <v/>
      </c>
      <c r="AA111" s="398"/>
    </row>
    <row r="112" spans="1:27" ht="33.950000000000003" customHeight="1">
      <c r="A112" s="233"/>
      <c r="B112" s="399">
        <f t="shared" si="1"/>
        <v>74</v>
      </c>
      <c r="C112" s="531"/>
      <c r="D112" s="532"/>
      <c r="E112" s="532"/>
      <c r="F112" s="532"/>
      <c r="G112" s="532"/>
      <c r="H112" s="532"/>
      <c r="I112" s="532"/>
      <c r="J112" s="532"/>
      <c r="K112" s="532"/>
      <c r="L112" s="533"/>
      <c r="M112" s="530"/>
      <c r="N112" s="530"/>
      <c r="O112" s="530"/>
      <c r="P112" s="530"/>
      <c r="Q112" s="530"/>
      <c r="R112" s="527"/>
      <c r="S112" s="528"/>
      <c r="T112" s="528"/>
      <c r="U112" s="528"/>
      <c r="V112" s="529"/>
      <c r="W112" s="24"/>
      <c r="X112" s="4"/>
      <c r="Y112" s="5"/>
      <c r="Z112" s="397" t="str">
        <f>IFERROR(VLOOKUP(Y112, 【参考】数式用!$A$2:$B$50, 2, FALSE), "")</f>
        <v/>
      </c>
      <c r="AA112" s="398"/>
    </row>
    <row r="113" spans="1:27" ht="33.950000000000003" customHeight="1">
      <c r="A113" s="233"/>
      <c r="B113" s="399">
        <f t="shared" si="1"/>
        <v>75</v>
      </c>
      <c r="C113" s="531"/>
      <c r="D113" s="532"/>
      <c r="E113" s="532"/>
      <c r="F113" s="532"/>
      <c r="G113" s="532"/>
      <c r="H113" s="532"/>
      <c r="I113" s="532"/>
      <c r="J113" s="532"/>
      <c r="K113" s="532"/>
      <c r="L113" s="533"/>
      <c r="M113" s="530"/>
      <c r="N113" s="530"/>
      <c r="O113" s="530"/>
      <c r="P113" s="530"/>
      <c r="Q113" s="530"/>
      <c r="R113" s="527"/>
      <c r="S113" s="528"/>
      <c r="T113" s="528"/>
      <c r="U113" s="528"/>
      <c r="V113" s="529"/>
      <c r="W113" s="24"/>
      <c r="X113" s="4"/>
      <c r="Y113" s="5"/>
      <c r="Z113" s="397" t="str">
        <f>IFERROR(VLOOKUP(Y113, 【参考】数式用!$A$2:$B$50, 2, FALSE), "")</f>
        <v/>
      </c>
      <c r="AA113" s="398"/>
    </row>
    <row r="114" spans="1:27" ht="33.950000000000003" customHeight="1">
      <c r="A114" s="233"/>
      <c r="B114" s="399">
        <f t="shared" si="1"/>
        <v>76</v>
      </c>
      <c r="C114" s="531"/>
      <c r="D114" s="532"/>
      <c r="E114" s="532"/>
      <c r="F114" s="532"/>
      <c r="G114" s="532"/>
      <c r="H114" s="532"/>
      <c r="I114" s="532"/>
      <c r="J114" s="532"/>
      <c r="K114" s="532"/>
      <c r="L114" s="533"/>
      <c r="M114" s="530"/>
      <c r="N114" s="530"/>
      <c r="O114" s="530"/>
      <c r="P114" s="530"/>
      <c r="Q114" s="530"/>
      <c r="R114" s="527"/>
      <c r="S114" s="528"/>
      <c r="T114" s="528"/>
      <c r="U114" s="528"/>
      <c r="V114" s="529"/>
      <c r="W114" s="24"/>
      <c r="X114" s="4"/>
      <c r="Y114" s="5"/>
      <c r="Z114" s="397" t="str">
        <f>IFERROR(VLOOKUP(Y114, 【参考】数式用!$A$2:$B$50, 2, FALSE), "")</f>
        <v/>
      </c>
      <c r="AA114" s="398"/>
    </row>
    <row r="115" spans="1:27" ht="33.950000000000003" customHeight="1">
      <c r="A115" s="233"/>
      <c r="B115" s="399">
        <f t="shared" si="1"/>
        <v>77</v>
      </c>
      <c r="C115" s="531"/>
      <c r="D115" s="532"/>
      <c r="E115" s="532"/>
      <c r="F115" s="532"/>
      <c r="G115" s="532"/>
      <c r="H115" s="532"/>
      <c r="I115" s="532"/>
      <c r="J115" s="532"/>
      <c r="K115" s="532"/>
      <c r="L115" s="533"/>
      <c r="M115" s="530"/>
      <c r="N115" s="530"/>
      <c r="O115" s="530"/>
      <c r="P115" s="530"/>
      <c r="Q115" s="530"/>
      <c r="R115" s="527"/>
      <c r="S115" s="528"/>
      <c r="T115" s="528"/>
      <c r="U115" s="528"/>
      <c r="V115" s="529"/>
      <c r="W115" s="24"/>
      <c r="X115" s="4"/>
      <c r="Y115" s="5"/>
      <c r="Z115" s="397" t="str">
        <f>IFERROR(VLOOKUP(Y115, 【参考】数式用!$A$2:$B$50, 2, FALSE), "")</f>
        <v/>
      </c>
      <c r="AA115" s="398"/>
    </row>
    <row r="116" spans="1:27" ht="33.950000000000003" customHeight="1">
      <c r="A116" s="233"/>
      <c r="B116" s="399">
        <f t="shared" si="1"/>
        <v>78</v>
      </c>
      <c r="C116" s="531"/>
      <c r="D116" s="532"/>
      <c r="E116" s="532"/>
      <c r="F116" s="532"/>
      <c r="G116" s="532"/>
      <c r="H116" s="532"/>
      <c r="I116" s="532"/>
      <c r="J116" s="532"/>
      <c r="K116" s="532"/>
      <c r="L116" s="533"/>
      <c r="M116" s="530"/>
      <c r="N116" s="530"/>
      <c r="O116" s="530"/>
      <c r="P116" s="530"/>
      <c r="Q116" s="530"/>
      <c r="R116" s="527"/>
      <c r="S116" s="528"/>
      <c r="T116" s="528"/>
      <c r="U116" s="528"/>
      <c r="V116" s="529"/>
      <c r="W116" s="24"/>
      <c r="X116" s="4"/>
      <c r="Y116" s="5"/>
      <c r="Z116" s="397" t="str">
        <f>IFERROR(VLOOKUP(Y116, 【参考】数式用!$A$2:$B$50, 2, FALSE), "")</f>
        <v/>
      </c>
      <c r="AA116" s="398"/>
    </row>
    <row r="117" spans="1:27" ht="33.950000000000003" customHeight="1">
      <c r="A117" s="233"/>
      <c r="B117" s="399">
        <f t="shared" si="1"/>
        <v>79</v>
      </c>
      <c r="C117" s="531"/>
      <c r="D117" s="532"/>
      <c r="E117" s="532"/>
      <c r="F117" s="532"/>
      <c r="G117" s="532"/>
      <c r="H117" s="532"/>
      <c r="I117" s="532"/>
      <c r="J117" s="532"/>
      <c r="K117" s="532"/>
      <c r="L117" s="533"/>
      <c r="M117" s="530"/>
      <c r="N117" s="530"/>
      <c r="O117" s="530"/>
      <c r="P117" s="530"/>
      <c r="Q117" s="530"/>
      <c r="R117" s="527"/>
      <c r="S117" s="528"/>
      <c r="T117" s="528"/>
      <c r="U117" s="528"/>
      <c r="V117" s="529"/>
      <c r="W117" s="24"/>
      <c r="X117" s="4"/>
      <c r="Y117" s="5"/>
      <c r="Z117" s="397" t="str">
        <f>IFERROR(VLOOKUP(Y117, 【参考】数式用!$A$2:$B$50, 2, FALSE), "")</f>
        <v/>
      </c>
      <c r="AA117" s="398"/>
    </row>
    <row r="118" spans="1:27" ht="33.950000000000003" customHeight="1">
      <c r="A118" s="233"/>
      <c r="B118" s="399">
        <f t="shared" si="1"/>
        <v>80</v>
      </c>
      <c r="C118" s="531"/>
      <c r="D118" s="532"/>
      <c r="E118" s="532"/>
      <c r="F118" s="532"/>
      <c r="G118" s="532"/>
      <c r="H118" s="532"/>
      <c r="I118" s="532"/>
      <c r="J118" s="532"/>
      <c r="K118" s="532"/>
      <c r="L118" s="533"/>
      <c r="M118" s="530"/>
      <c r="N118" s="530"/>
      <c r="O118" s="530"/>
      <c r="P118" s="530"/>
      <c r="Q118" s="530"/>
      <c r="R118" s="527"/>
      <c r="S118" s="528"/>
      <c r="T118" s="528"/>
      <c r="U118" s="528"/>
      <c r="V118" s="529"/>
      <c r="W118" s="24"/>
      <c r="X118" s="4"/>
      <c r="Y118" s="5"/>
      <c r="Z118" s="397" t="str">
        <f>IFERROR(VLOOKUP(Y118, 【参考】数式用!$A$2:$B$50, 2, FALSE), "")</f>
        <v/>
      </c>
      <c r="AA118" s="398"/>
    </row>
    <row r="119" spans="1:27" ht="33.950000000000003" customHeight="1">
      <c r="A119" s="233"/>
      <c r="B119" s="399">
        <f t="shared" si="1"/>
        <v>81</v>
      </c>
      <c r="C119" s="531"/>
      <c r="D119" s="532"/>
      <c r="E119" s="532"/>
      <c r="F119" s="532"/>
      <c r="G119" s="532"/>
      <c r="H119" s="532"/>
      <c r="I119" s="532"/>
      <c r="J119" s="532"/>
      <c r="K119" s="532"/>
      <c r="L119" s="533"/>
      <c r="M119" s="530"/>
      <c r="N119" s="530"/>
      <c r="O119" s="530"/>
      <c r="P119" s="530"/>
      <c r="Q119" s="530"/>
      <c r="R119" s="527"/>
      <c r="S119" s="528"/>
      <c r="T119" s="528"/>
      <c r="U119" s="528"/>
      <c r="V119" s="529"/>
      <c r="W119" s="24"/>
      <c r="X119" s="4"/>
      <c r="Y119" s="5"/>
      <c r="Z119" s="397" t="str">
        <f>IFERROR(VLOOKUP(Y119, 【参考】数式用!$A$2:$B$50, 2, FALSE), "")</f>
        <v/>
      </c>
      <c r="AA119" s="398"/>
    </row>
    <row r="120" spans="1:27" ht="33.950000000000003" customHeight="1">
      <c r="A120" s="233"/>
      <c r="B120" s="399">
        <f t="shared" si="1"/>
        <v>82</v>
      </c>
      <c r="C120" s="531"/>
      <c r="D120" s="532"/>
      <c r="E120" s="532"/>
      <c r="F120" s="532"/>
      <c r="G120" s="532"/>
      <c r="H120" s="532"/>
      <c r="I120" s="532"/>
      <c r="J120" s="532"/>
      <c r="K120" s="532"/>
      <c r="L120" s="533"/>
      <c r="M120" s="530"/>
      <c r="N120" s="530"/>
      <c r="O120" s="530"/>
      <c r="P120" s="530"/>
      <c r="Q120" s="530"/>
      <c r="R120" s="527"/>
      <c r="S120" s="528"/>
      <c r="T120" s="528"/>
      <c r="U120" s="528"/>
      <c r="V120" s="529"/>
      <c r="W120" s="24"/>
      <c r="X120" s="4"/>
      <c r="Y120" s="5"/>
      <c r="Z120" s="397" t="str">
        <f>IFERROR(VLOOKUP(Y120, 【参考】数式用!$A$2:$B$50, 2, FALSE), "")</f>
        <v/>
      </c>
      <c r="AA120" s="398"/>
    </row>
    <row r="121" spans="1:27" ht="33.950000000000003" customHeight="1">
      <c r="A121" s="233"/>
      <c r="B121" s="399">
        <f t="shared" si="1"/>
        <v>83</v>
      </c>
      <c r="C121" s="531"/>
      <c r="D121" s="532"/>
      <c r="E121" s="532"/>
      <c r="F121" s="532"/>
      <c r="G121" s="532"/>
      <c r="H121" s="532"/>
      <c r="I121" s="532"/>
      <c r="J121" s="532"/>
      <c r="K121" s="532"/>
      <c r="L121" s="533"/>
      <c r="M121" s="530"/>
      <c r="N121" s="530"/>
      <c r="O121" s="530"/>
      <c r="P121" s="530"/>
      <c r="Q121" s="530"/>
      <c r="R121" s="527"/>
      <c r="S121" s="528"/>
      <c r="T121" s="528"/>
      <c r="U121" s="528"/>
      <c r="V121" s="529"/>
      <c r="W121" s="24"/>
      <c r="X121" s="4"/>
      <c r="Y121" s="5"/>
      <c r="Z121" s="397" t="str">
        <f>IFERROR(VLOOKUP(Y121, 【参考】数式用!$A$2:$B$50, 2, FALSE), "")</f>
        <v/>
      </c>
      <c r="AA121" s="398"/>
    </row>
    <row r="122" spans="1:27" ht="33.950000000000003" customHeight="1">
      <c r="A122" s="233"/>
      <c r="B122" s="399">
        <f t="shared" si="1"/>
        <v>84</v>
      </c>
      <c r="C122" s="531"/>
      <c r="D122" s="532"/>
      <c r="E122" s="532"/>
      <c r="F122" s="532"/>
      <c r="G122" s="532"/>
      <c r="H122" s="532"/>
      <c r="I122" s="532"/>
      <c r="J122" s="532"/>
      <c r="K122" s="532"/>
      <c r="L122" s="533"/>
      <c r="M122" s="530"/>
      <c r="N122" s="530"/>
      <c r="O122" s="530"/>
      <c r="P122" s="530"/>
      <c r="Q122" s="530"/>
      <c r="R122" s="527"/>
      <c r="S122" s="528"/>
      <c r="T122" s="528"/>
      <c r="U122" s="528"/>
      <c r="V122" s="529"/>
      <c r="W122" s="24"/>
      <c r="X122" s="4"/>
      <c r="Y122" s="5"/>
      <c r="Z122" s="397" t="str">
        <f>IFERROR(VLOOKUP(Y122, 【参考】数式用!$A$2:$B$50, 2, FALSE), "")</f>
        <v/>
      </c>
      <c r="AA122" s="398"/>
    </row>
    <row r="123" spans="1:27" ht="33.950000000000003" customHeight="1">
      <c r="A123" s="233"/>
      <c r="B123" s="399">
        <f t="shared" si="1"/>
        <v>85</v>
      </c>
      <c r="C123" s="531"/>
      <c r="D123" s="532"/>
      <c r="E123" s="532"/>
      <c r="F123" s="532"/>
      <c r="G123" s="532"/>
      <c r="H123" s="532"/>
      <c r="I123" s="532"/>
      <c r="J123" s="532"/>
      <c r="K123" s="532"/>
      <c r="L123" s="533"/>
      <c r="M123" s="530"/>
      <c r="N123" s="530"/>
      <c r="O123" s="530"/>
      <c r="P123" s="530"/>
      <c r="Q123" s="530"/>
      <c r="R123" s="527"/>
      <c r="S123" s="528"/>
      <c r="T123" s="528"/>
      <c r="U123" s="528"/>
      <c r="V123" s="529"/>
      <c r="W123" s="24"/>
      <c r="X123" s="4"/>
      <c r="Y123" s="5"/>
      <c r="Z123" s="397" t="str">
        <f>IFERROR(VLOOKUP(Y123, 【参考】数式用!$A$2:$B$50, 2, FALSE), "")</f>
        <v/>
      </c>
      <c r="AA123" s="398"/>
    </row>
    <row r="124" spans="1:27" ht="33.950000000000003" customHeight="1">
      <c r="A124" s="233"/>
      <c r="B124" s="399">
        <f t="shared" si="1"/>
        <v>86</v>
      </c>
      <c r="C124" s="531"/>
      <c r="D124" s="532"/>
      <c r="E124" s="532"/>
      <c r="F124" s="532"/>
      <c r="G124" s="532"/>
      <c r="H124" s="532"/>
      <c r="I124" s="532"/>
      <c r="J124" s="532"/>
      <c r="K124" s="532"/>
      <c r="L124" s="533"/>
      <c r="M124" s="530"/>
      <c r="N124" s="530"/>
      <c r="O124" s="530"/>
      <c r="P124" s="530"/>
      <c r="Q124" s="530"/>
      <c r="R124" s="527"/>
      <c r="S124" s="528"/>
      <c r="T124" s="528"/>
      <c r="U124" s="528"/>
      <c r="V124" s="529"/>
      <c r="W124" s="24"/>
      <c r="X124" s="4"/>
      <c r="Y124" s="5"/>
      <c r="Z124" s="397" t="str">
        <f>IFERROR(VLOOKUP(Y124, 【参考】数式用!$A$2:$B$50, 2, FALSE), "")</f>
        <v/>
      </c>
      <c r="AA124" s="398"/>
    </row>
    <row r="125" spans="1:27" ht="33.950000000000003" customHeight="1">
      <c r="A125" s="233"/>
      <c r="B125" s="399">
        <f t="shared" si="1"/>
        <v>87</v>
      </c>
      <c r="C125" s="531"/>
      <c r="D125" s="532"/>
      <c r="E125" s="532"/>
      <c r="F125" s="532"/>
      <c r="G125" s="532"/>
      <c r="H125" s="532"/>
      <c r="I125" s="532"/>
      <c r="J125" s="532"/>
      <c r="K125" s="532"/>
      <c r="L125" s="533"/>
      <c r="M125" s="530"/>
      <c r="N125" s="530"/>
      <c r="O125" s="530"/>
      <c r="P125" s="530"/>
      <c r="Q125" s="530"/>
      <c r="R125" s="527"/>
      <c r="S125" s="528"/>
      <c r="T125" s="528"/>
      <c r="U125" s="528"/>
      <c r="V125" s="529"/>
      <c r="W125" s="24"/>
      <c r="X125" s="4"/>
      <c r="Y125" s="5"/>
      <c r="Z125" s="397" t="str">
        <f>IFERROR(VLOOKUP(Y125, 【参考】数式用!$A$2:$B$50, 2, FALSE), "")</f>
        <v/>
      </c>
      <c r="AA125" s="398"/>
    </row>
    <row r="126" spans="1:27" ht="33.950000000000003" customHeight="1">
      <c r="A126" s="233"/>
      <c r="B126" s="399">
        <f t="shared" si="1"/>
        <v>88</v>
      </c>
      <c r="C126" s="531"/>
      <c r="D126" s="532"/>
      <c r="E126" s="532"/>
      <c r="F126" s="532"/>
      <c r="G126" s="532"/>
      <c r="H126" s="532"/>
      <c r="I126" s="532"/>
      <c r="J126" s="532"/>
      <c r="K126" s="532"/>
      <c r="L126" s="533"/>
      <c r="M126" s="530"/>
      <c r="N126" s="530"/>
      <c r="O126" s="530"/>
      <c r="P126" s="530"/>
      <c r="Q126" s="530"/>
      <c r="R126" s="527"/>
      <c r="S126" s="528"/>
      <c r="T126" s="528"/>
      <c r="U126" s="528"/>
      <c r="V126" s="529"/>
      <c r="W126" s="24"/>
      <c r="X126" s="4"/>
      <c r="Y126" s="5"/>
      <c r="Z126" s="397" t="str">
        <f>IFERROR(VLOOKUP(Y126, 【参考】数式用!$A$2:$B$50, 2, FALSE), "")</f>
        <v/>
      </c>
      <c r="AA126" s="398"/>
    </row>
    <row r="127" spans="1:27" ht="33.950000000000003" customHeight="1">
      <c r="A127" s="233"/>
      <c r="B127" s="399">
        <f t="shared" si="1"/>
        <v>89</v>
      </c>
      <c r="C127" s="531"/>
      <c r="D127" s="532"/>
      <c r="E127" s="532"/>
      <c r="F127" s="532"/>
      <c r="G127" s="532"/>
      <c r="H127" s="532"/>
      <c r="I127" s="532"/>
      <c r="J127" s="532"/>
      <c r="K127" s="532"/>
      <c r="L127" s="533"/>
      <c r="M127" s="530"/>
      <c r="N127" s="530"/>
      <c r="O127" s="530"/>
      <c r="P127" s="530"/>
      <c r="Q127" s="530"/>
      <c r="R127" s="527"/>
      <c r="S127" s="528"/>
      <c r="T127" s="528"/>
      <c r="U127" s="528"/>
      <c r="V127" s="529"/>
      <c r="W127" s="24"/>
      <c r="X127" s="4"/>
      <c r="Y127" s="5"/>
      <c r="Z127" s="397" t="str">
        <f>IFERROR(VLOOKUP(Y127, 【参考】数式用!$A$2:$B$50, 2, FALSE), "")</f>
        <v/>
      </c>
      <c r="AA127" s="398"/>
    </row>
    <row r="128" spans="1:27" ht="33.950000000000003" customHeight="1">
      <c r="A128" s="233"/>
      <c r="B128" s="399">
        <f t="shared" si="1"/>
        <v>90</v>
      </c>
      <c r="C128" s="531"/>
      <c r="D128" s="532"/>
      <c r="E128" s="532"/>
      <c r="F128" s="532"/>
      <c r="G128" s="532"/>
      <c r="H128" s="532"/>
      <c r="I128" s="532"/>
      <c r="J128" s="532"/>
      <c r="K128" s="532"/>
      <c r="L128" s="533"/>
      <c r="M128" s="530"/>
      <c r="N128" s="530"/>
      <c r="O128" s="530"/>
      <c r="P128" s="530"/>
      <c r="Q128" s="530"/>
      <c r="R128" s="527"/>
      <c r="S128" s="528"/>
      <c r="T128" s="528"/>
      <c r="U128" s="528"/>
      <c r="V128" s="529"/>
      <c r="W128" s="24"/>
      <c r="X128" s="4"/>
      <c r="Y128" s="5"/>
      <c r="Z128" s="397" t="str">
        <f>IFERROR(VLOOKUP(Y128, 【参考】数式用!$A$2:$B$50, 2, FALSE), "")</f>
        <v/>
      </c>
      <c r="AA128" s="398"/>
    </row>
    <row r="129" spans="1:27" ht="33.950000000000003" customHeight="1">
      <c r="A129" s="233"/>
      <c r="B129" s="399">
        <f t="shared" si="1"/>
        <v>91</v>
      </c>
      <c r="C129" s="531"/>
      <c r="D129" s="532"/>
      <c r="E129" s="532"/>
      <c r="F129" s="532"/>
      <c r="G129" s="532"/>
      <c r="H129" s="532"/>
      <c r="I129" s="532"/>
      <c r="J129" s="532"/>
      <c r="K129" s="532"/>
      <c r="L129" s="533"/>
      <c r="M129" s="530"/>
      <c r="N129" s="530"/>
      <c r="O129" s="530"/>
      <c r="P129" s="530"/>
      <c r="Q129" s="530"/>
      <c r="R129" s="527"/>
      <c r="S129" s="528"/>
      <c r="T129" s="528"/>
      <c r="U129" s="528"/>
      <c r="V129" s="529"/>
      <c r="W129" s="24"/>
      <c r="X129" s="4"/>
      <c r="Y129" s="5"/>
      <c r="Z129" s="397" t="str">
        <f>IFERROR(VLOOKUP(Y129, 【参考】数式用!$A$2:$B$50, 2, FALSE), "")</f>
        <v/>
      </c>
      <c r="AA129" s="398"/>
    </row>
    <row r="130" spans="1:27" ht="33.950000000000003" customHeight="1">
      <c r="A130" s="233"/>
      <c r="B130" s="399">
        <f t="shared" si="1"/>
        <v>92</v>
      </c>
      <c r="C130" s="531"/>
      <c r="D130" s="532"/>
      <c r="E130" s="532"/>
      <c r="F130" s="532"/>
      <c r="G130" s="532"/>
      <c r="H130" s="532"/>
      <c r="I130" s="532"/>
      <c r="J130" s="532"/>
      <c r="K130" s="532"/>
      <c r="L130" s="533"/>
      <c r="M130" s="530"/>
      <c r="N130" s="530"/>
      <c r="O130" s="530"/>
      <c r="P130" s="530"/>
      <c r="Q130" s="530"/>
      <c r="R130" s="527"/>
      <c r="S130" s="528"/>
      <c r="T130" s="528"/>
      <c r="U130" s="528"/>
      <c r="V130" s="529"/>
      <c r="W130" s="24"/>
      <c r="X130" s="4"/>
      <c r="Y130" s="5"/>
      <c r="Z130" s="397" t="str">
        <f>IFERROR(VLOOKUP(Y130, 【参考】数式用!$A$2:$B$50, 2, FALSE), "")</f>
        <v/>
      </c>
      <c r="AA130" s="398"/>
    </row>
    <row r="131" spans="1:27" ht="33.950000000000003" customHeight="1">
      <c r="A131" s="233"/>
      <c r="B131" s="399">
        <f t="shared" si="1"/>
        <v>93</v>
      </c>
      <c r="C131" s="531"/>
      <c r="D131" s="532"/>
      <c r="E131" s="532"/>
      <c r="F131" s="532"/>
      <c r="G131" s="532"/>
      <c r="H131" s="532"/>
      <c r="I131" s="532"/>
      <c r="J131" s="532"/>
      <c r="K131" s="532"/>
      <c r="L131" s="533"/>
      <c r="M131" s="530"/>
      <c r="N131" s="530"/>
      <c r="O131" s="530"/>
      <c r="P131" s="530"/>
      <c r="Q131" s="530"/>
      <c r="R131" s="527"/>
      <c r="S131" s="528"/>
      <c r="T131" s="528"/>
      <c r="U131" s="528"/>
      <c r="V131" s="529"/>
      <c r="W131" s="24"/>
      <c r="X131" s="4"/>
      <c r="Y131" s="5"/>
      <c r="Z131" s="397" t="str">
        <f>IFERROR(VLOOKUP(Y131, 【参考】数式用!$A$2:$B$50, 2, FALSE), "")</f>
        <v/>
      </c>
      <c r="AA131" s="398"/>
    </row>
    <row r="132" spans="1:27" ht="33.950000000000003" customHeight="1">
      <c r="A132" s="233"/>
      <c r="B132" s="399">
        <f t="shared" si="1"/>
        <v>94</v>
      </c>
      <c r="C132" s="531"/>
      <c r="D132" s="532"/>
      <c r="E132" s="532"/>
      <c r="F132" s="532"/>
      <c r="G132" s="532"/>
      <c r="H132" s="532"/>
      <c r="I132" s="532"/>
      <c r="J132" s="532"/>
      <c r="K132" s="532"/>
      <c r="L132" s="533"/>
      <c r="M132" s="530"/>
      <c r="N132" s="530"/>
      <c r="O132" s="530"/>
      <c r="P132" s="530"/>
      <c r="Q132" s="530"/>
      <c r="R132" s="527"/>
      <c r="S132" s="528"/>
      <c r="T132" s="528"/>
      <c r="U132" s="528"/>
      <c r="V132" s="529"/>
      <c r="W132" s="24"/>
      <c r="X132" s="4"/>
      <c r="Y132" s="5"/>
      <c r="Z132" s="397" t="str">
        <f>IFERROR(VLOOKUP(Y132, 【参考】数式用!$A$2:$B$50, 2, FALSE), "")</f>
        <v/>
      </c>
      <c r="AA132" s="398"/>
    </row>
    <row r="133" spans="1:27" ht="33.950000000000003" customHeight="1">
      <c r="A133" s="233"/>
      <c r="B133" s="399">
        <f t="shared" si="1"/>
        <v>95</v>
      </c>
      <c r="C133" s="531"/>
      <c r="D133" s="532"/>
      <c r="E133" s="532"/>
      <c r="F133" s="532"/>
      <c r="G133" s="532"/>
      <c r="H133" s="532"/>
      <c r="I133" s="532"/>
      <c r="J133" s="532"/>
      <c r="K133" s="532"/>
      <c r="L133" s="533"/>
      <c r="M133" s="530"/>
      <c r="N133" s="530"/>
      <c r="O133" s="530"/>
      <c r="P133" s="530"/>
      <c r="Q133" s="530"/>
      <c r="R133" s="527"/>
      <c r="S133" s="528"/>
      <c r="T133" s="528"/>
      <c r="U133" s="528"/>
      <c r="V133" s="529"/>
      <c r="W133" s="24"/>
      <c r="X133" s="4"/>
      <c r="Y133" s="5"/>
      <c r="Z133" s="397" t="str">
        <f>IFERROR(VLOOKUP(Y133, 【参考】数式用!$A$2:$B$50, 2, FALSE), "")</f>
        <v/>
      </c>
      <c r="AA133" s="398"/>
    </row>
    <row r="134" spans="1:27" ht="33.950000000000003" customHeight="1">
      <c r="A134" s="233"/>
      <c r="B134" s="399">
        <f t="shared" si="1"/>
        <v>96</v>
      </c>
      <c r="C134" s="531"/>
      <c r="D134" s="532"/>
      <c r="E134" s="532"/>
      <c r="F134" s="532"/>
      <c r="G134" s="532"/>
      <c r="H134" s="532"/>
      <c r="I134" s="532"/>
      <c r="J134" s="532"/>
      <c r="K134" s="532"/>
      <c r="L134" s="533"/>
      <c r="M134" s="530"/>
      <c r="N134" s="530"/>
      <c r="O134" s="530"/>
      <c r="P134" s="530"/>
      <c r="Q134" s="530"/>
      <c r="R134" s="527"/>
      <c r="S134" s="528"/>
      <c r="T134" s="528"/>
      <c r="U134" s="528"/>
      <c r="V134" s="529"/>
      <c r="W134" s="24"/>
      <c r="X134" s="4"/>
      <c r="Y134" s="5"/>
      <c r="Z134" s="397" t="str">
        <f>IFERROR(VLOOKUP(Y134, 【参考】数式用!$A$2:$B$50, 2, FALSE), "")</f>
        <v/>
      </c>
      <c r="AA134" s="398"/>
    </row>
    <row r="135" spans="1:27" ht="33.950000000000003" customHeight="1">
      <c r="A135" s="233"/>
      <c r="B135" s="399">
        <f t="shared" si="1"/>
        <v>97</v>
      </c>
      <c r="C135" s="531"/>
      <c r="D135" s="532"/>
      <c r="E135" s="532"/>
      <c r="F135" s="532"/>
      <c r="G135" s="532"/>
      <c r="H135" s="532"/>
      <c r="I135" s="532"/>
      <c r="J135" s="532"/>
      <c r="K135" s="532"/>
      <c r="L135" s="533"/>
      <c r="M135" s="530"/>
      <c r="N135" s="530"/>
      <c r="O135" s="530"/>
      <c r="P135" s="530"/>
      <c r="Q135" s="530"/>
      <c r="R135" s="527"/>
      <c r="S135" s="528"/>
      <c r="T135" s="528"/>
      <c r="U135" s="528"/>
      <c r="V135" s="529"/>
      <c r="W135" s="24"/>
      <c r="X135" s="4"/>
      <c r="Y135" s="5"/>
      <c r="Z135" s="397" t="str">
        <f>IFERROR(VLOOKUP(Y135, 【参考】数式用!$A$2:$B$50, 2, FALSE), "")</f>
        <v/>
      </c>
      <c r="AA135" s="398"/>
    </row>
    <row r="136" spans="1:27" ht="33.950000000000003" customHeight="1">
      <c r="A136" s="233"/>
      <c r="B136" s="399">
        <f t="shared" si="1"/>
        <v>98</v>
      </c>
      <c r="C136" s="531"/>
      <c r="D136" s="532"/>
      <c r="E136" s="532"/>
      <c r="F136" s="532"/>
      <c r="G136" s="532"/>
      <c r="H136" s="532"/>
      <c r="I136" s="532"/>
      <c r="J136" s="532"/>
      <c r="K136" s="532"/>
      <c r="L136" s="533"/>
      <c r="M136" s="530"/>
      <c r="N136" s="530"/>
      <c r="O136" s="530"/>
      <c r="P136" s="530"/>
      <c r="Q136" s="530"/>
      <c r="R136" s="527"/>
      <c r="S136" s="528"/>
      <c r="T136" s="528"/>
      <c r="U136" s="528"/>
      <c r="V136" s="529"/>
      <c r="W136" s="24"/>
      <c r="X136" s="4"/>
      <c r="Y136" s="5"/>
      <c r="Z136" s="397" t="str">
        <f>IFERROR(VLOOKUP(Y136, 【参考】数式用!$A$2:$B$50, 2, FALSE), "")</f>
        <v/>
      </c>
      <c r="AA136" s="398"/>
    </row>
    <row r="137" spans="1:27" ht="33.950000000000003" customHeight="1">
      <c r="A137" s="233"/>
      <c r="B137" s="399">
        <f t="shared" si="1"/>
        <v>99</v>
      </c>
      <c r="C137" s="531"/>
      <c r="D137" s="532"/>
      <c r="E137" s="532"/>
      <c r="F137" s="532"/>
      <c r="G137" s="532"/>
      <c r="H137" s="532"/>
      <c r="I137" s="532"/>
      <c r="J137" s="532"/>
      <c r="K137" s="532"/>
      <c r="L137" s="533"/>
      <c r="M137" s="530"/>
      <c r="N137" s="530"/>
      <c r="O137" s="530"/>
      <c r="P137" s="530"/>
      <c r="Q137" s="530"/>
      <c r="R137" s="527"/>
      <c r="S137" s="528"/>
      <c r="T137" s="528"/>
      <c r="U137" s="528"/>
      <c r="V137" s="529"/>
      <c r="W137" s="24"/>
      <c r="X137" s="4"/>
      <c r="Y137" s="5"/>
      <c r="Z137" s="397" t="str">
        <f>IFERROR(VLOOKUP(Y137, 【参考】数式用!$A$2:$B$50, 2, FALSE), "")</f>
        <v/>
      </c>
      <c r="AA137" s="398"/>
    </row>
    <row r="138" spans="1:27" ht="33.950000000000003" customHeight="1" thickBot="1">
      <c r="A138" s="233"/>
      <c r="B138" s="399">
        <f t="shared" si="1"/>
        <v>100</v>
      </c>
      <c r="C138" s="534"/>
      <c r="D138" s="535"/>
      <c r="E138" s="535"/>
      <c r="F138" s="535"/>
      <c r="G138" s="535"/>
      <c r="H138" s="535"/>
      <c r="I138" s="535"/>
      <c r="J138" s="535"/>
      <c r="K138" s="535"/>
      <c r="L138" s="536"/>
      <c r="M138" s="538"/>
      <c r="N138" s="538"/>
      <c r="O138" s="538"/>
      <c r="P138" s="538"/>
      <c r="Q138" s="538"/>
      <c r="R138" s="539"/>
      <c r="S138" s="540"/>
      <c r="T138" s="540"/>
      <c r="U138" s="540"/>
      <c r="V138" s="541"/>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customWidth="1"/>
    <col min="2" max="2" width="2.875" customWidth="1"/>
    <col min="3" max="5" width="2.625" customWidth="1"/>
    <col min="6" max="6" width="2.75" customWidth="1"/>
    <col min="7" max="7" width="2.625" customWidth="1"/>
    <col min="8" max="15" width="2.5" customWidth="1"/>
    <col min="16" max="16" width="4.375" customWidth="1"/>
    <col min="17" max="17" width="8.25" customWidth="1"/>
    <col min="18" max="18" width="2.5" customWidth="1"/>
    <col min="19" max="19" width="3.5" customWidth="1"/>
    <col min="20" max="20" width="2.5" customWidth="1"/>
    <col min="21" max="21" width="3.875" customWidth="1"/>
    <col min="22" max="36" width="2.5" customWidth="1"/>
    <col min="37" max="37" width="3.875" customWidth="1"/>
    <col min="38" max="38" width="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57" t="s">
        <v>36</v>
      </c>
      <c r="AA1" s="757"/>
      <c r="AB1" s="757"/>
      <c r="AC1" s="757"/>
      <c r="AD1" s="757" t="str">
        <f>IF(基本情報入力シート!C18="","",基本情報入力シート!C18)</f>
        <v>東京都</v>
      </c>
      <c r="AE1" s="757"/>
      <c r="AF1" s="757"/>
      <c r="AG1" s="757"/>
      <c r="AH1" s="757"/>
      <c r="AI1" s="757"/>
      <c r="AJ1" s="757"/>
      <c r="AK1" s="757"/>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86" t="s">
        <v>2007</v>
      </c>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row>
    <row r="4" spans="1:50" ht="5.0999999999999996"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76" t="s">
        <v>8</v>
      </c>
      <c r="C6" s="777"/>
      <c r="D6" s="777"/>
      <c r="E6" s="777"/>
      <c r="F6" s="777"/>
      <c r="G6" s="777"/>
      <c r="H6" s="773" t="str">
        <f>IF(基本情報入力シート!M22="","",基本情報入力シート!M22)</f>
        <v>○○サービスジギョウショ</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53"/>
    </row>
    <row r="7" spans="1:50" s="154" customFormat="1" ht="22.5" customHeight="1">
      <c r="A7" s="153"/>
      <c r="B7" s="767" t="s">
        <v>7</v>
      </c>
      <c r="C7" s="768"/>
      <c r="D7" s="768"/>
      <c r="E7" s="768"/>
      <c r="F7" s="768"/>
      <c r="G7" s="768"/>
      <c r="H7" s="778" t="str">
        <f>IF(基本情報入力シート!M23="","",基本情報入力シート!M23)</f>
        <v>○○サービス事業所</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53"/>
    </row>
    <row r="8" spans="1:50" s="154" customFormat="1" ht="12.75" customHeight="1">
      <c r="A8" s="153"/>
      <c r="B8" s="761" t="s">
        <v>38</v>
      </c>
      <c r="C8" s="762"/>
      <c r="D8" s="762"/>
      <c r="E8" s="762"/>
      <c r="F8" s="762"/>
      <c r="G8" s="762"/>
      <c r="H8" s="155" t="s">
        <v>12</v>
      </c>
      <c r="I8" s="769" t="str">
        <f>IF(基本情報入力シート!AC24="－","",基本情報入力シート!AC24)</f>
        <v>100－1234</v>
      </c>
      <c r="J8" s="769"/>
      <c r="K8" s="769"/>
      <c r="L8" s="769"/>
      <c r="M8" s="769"/>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63"/>
      <c r="C9" s="764"/>
      <c r="D9" s="764"/>
      <c r="E9" s="764"/>
      <c r="F9" s="764"/>
      <c r="G9" s="764"/>
      <c r="H9" s="781" t="str">
        <f>IF(基本情報入力シート!M25="","",基本情報入力シート!M25)</f>
        <v>東京都千代田区霞が関1-2-2</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53"/>
    </row>
    <row r="10" spans="1:50" s="154" customFormat="1" ht="12" customHeight="1">
      <c r="A10" s="153"/>
      <c r="B10" s="765"/>
      <c r="C10" s="766"/>
      <c r="D10" s="766"/>
      <c r="E10" s="766"/>
      <c r="F10" s="766"/>
      <c r="G10" s="766"/>
      <c r="H10" s="758" t="str">
        <f>IF(基本情報入力シート!M26="","",基本情報入力シート!M26)</f>
        <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53"/>
    </row>
    <row r="11" spans="1:50" s="154" customFormat="1" ht="15" customHeight="1">
      <c r="A11" s="153"/>
      <c r="B11" s="771" t="s">
        <v>8</v>
      </c>
      <c r="C11" s="772"/>
      <c r="D11" s="772"/>
      <c r="E11" s="772"/>
      <c r="F11" s="772"/>
      <c r="G11" s="772"/>
      <c r="H11" s="773" t="str">
        <f>IF(基本情報入力シート!M29="","",基本情報入力シート!M29)</f>
        <v>コウロウ　ハナコ</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53"/>
      <c r="AT11" s="159"/>
      <c r="AU11" s="159"/>
      <c r="AV11" s="159"/>
      <c r="AW11" s="159"/>
      <c r="AX11" s="159"/>
    </row>
    <row r="12" spans="1:50" s="154" customFormat="1" ht="22.5" customHeight="1">
      <c r="A12" s="153"/>
      <c r="B12" s="763" t="s">
        <v>39</v>
      </c>
      <c r="C12" s="764"/>
      <c r="D12" s="764"/>
      <c r="E12" s="764"/>
      <c r="F12" s="764"/>
      <c r="G12" s="764"/>
      <c r="H12" s="758" t="str">
        <f>IF(基本情報入力シート!M30="","",基本情報入力シート!M30)</f>
        <v>厚労　花子</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53"/>
      <c r="AT12" s="159"/>
      <c r="AU12" s="159"/>
      <c r="AV12" s="159"/>
      <c r="AW12" s="159"/>
      <c r="AX12" s="159"/>
    </row>
    <row r="13" spans="1:50" s="154" customFormat="1" ht="17.25" customHeight="1">
      <c r="A13" s="153"/>
      <c r="B13" s="784" t="s">
        <v>20</v>
      </c>
      <c r="C13" s="784"/>
      <c r="D13" s="784"/>
      <c r="E13" s="784"/>
      <c r="F13" s="784"/>
      <c r="G13" s="784"/>
      <c r="H13" s="770" t="s">
        <v>21</v>
      </c>
      <c r="I13" s="770"/>
      <c r="J13" s="770"/>
      <c r="K13" s="767"/>
      <c r="L13" s="785" t="str">
        <f>IF(基本情報入力シート!M31="","",基本情報入力シート!M31)</f>
        <v>03-3571-XXXX</v>
      </c>
      <c r="M13" s="785"/>
      <c r="N13" s="785"/>
      <c r="O13" s="785"/>
      <c r="P13" s="785"/>
      <c r="Q13" s="785"/>
      <c r="R13" s="785"/>
      <c r="S13" s="785"/>
      <c r="T13" s="785"/>
      <c r="U13" s="785"/>
      <c r="V13" s="784" t="s">
        <v>22</v>
      </c>
      <c r="W13" s="784"/>
      <c r="X13" s="784"/>
      <c r="Y13" s="784"/>
      <c r="Z13" s="785" t="str">
        <f>IF(基本情報入力シート!M32="","",基本情報入力シート!M32)</f>
        <v>aaa@aaa.aa.jp</v>
      </c>
      <c r="AA13" s="785"/>
      <c r="AB13" s="785"/>
      <c r="AC13" s="785"/>
      <c r="AD13" s="785"/>
      <c r="AE13" s="785"/>
      <c r="AF13" s="785"/>
      <c r="AG13" s="785"/>
      <c r="AH13" s="785"/>
      <c r="AI13" s="785"/>
      <c r="AJ13" s="785"/>
      <c r="AK13" s="785"/>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88" t="s">
        <v>42</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90"/>
      <c r="AD17" s="153"/>
      <c r="AE17" s="153"/>
      <c r="AF17" s="153"/>
      <c r="AG17" s="153"/>
      <c r="AH17" s="173"/>
      <c r="AI17" s="153"/>
      <c r="AJ17" s="153"/>
      <c r="AK17" s="153"/>
      <c r="AL17" s="153"/>
    </row>
    <row r="18" spans="1:57" ht="19.5" customHeight="1" thickBot="1">
      <c r="A18" s="106"/>
      <c r="B18" s="174" t="s">
        <v>43</v>
      </c>
      <c r="C18" s="709" t="s">
        <v>1911</v>
      </c>
      <c r="D18" s="709"/>
      <c r="E18" s="709"/>
      <c r="F18" s="709"/>
      <c r="G18" s="709"/>
      <c r="H18" s="709"/>
      <c r="I18" s="709"/>
      <c r="J18" s="709"/>
      <c r="K18" s="709"/>
      <c r="L18" s="709"/>
      <c r="M18" s="709"/>
      <c r="N18" s="709"/>
      <c r="O18" s="709"/>
      <c r="P18" s="709"/>
      <c r="Q18" s="709"/>
      <c r="R18" s="709"/>
      <c r="S18" s="709"/>
      <c r="T18" s="709"/>
      <c r="U18" s="709"/>
      <c r="V18" s="787"/>
      <c r="W18" s="754">
        <f>'別紙様式3-2（加算　個票）'!N5</f>
        <v>28865601</v>
      </c>
      <c r="X18" s="755"/>
      <c r="Y18" s="755"/>
      <c r="Z18" s="755"/>
      <c r="AA18" s="755"/>
      <c r="AB18" s="756"/>
      <c r="AC18" s="175" t="s">
        <v>44</v>
      </c>
      <c r="AD18" s="106"/>
      <c r="AE18" s="106"/>
      <c r="AF18" s="106"/>
      <c r="AG18" s="106"/>
      <c r="AH18" s="106"/>
      <c r="AI18" s="106"/>
      <c r="AJ18" s="106"/>
      <c r="AK18" s="106"/>
      <c r="AL18" s="106"/>
    </row>
    <row r="19" spans="1:57" ht="27" customHeight="1" thickBot="1">
      <c r="A19" s="106"/>
      <c r="B19" s="174" t="s">
        <v>46</v>
      </c>
      <c r="C19" s="709" t="s">
        <v>1912</v>
      </c>
      <c r="D19" s="709"/>
      <c r="E19" s="709"/>
      <c r="F19" s="709"/>
      <c r="G19" s="709"/>
      <c r="H19" s="709"/>
      <c r="I19" s="709"/>
      <c r="J19" s="709"/>
      <c r="K19" s="709"/>
      <c r="L19" s="709"/>
      <c r="M19" s="709"/>
      <c r="N19" s="709"/>
      <c r="O19" s="709"/>
      <c r="P19" s="709"/>
      <c r="Q19" s="709"/>
      <c r="R19" s="709"/>
      <c r="S19" s="709"/>
      <c r="T19" s="709"/>
      <c r="U19" s="709"/>
      <c r="V19" s="709"/>
      <c r="W19" s="728">
        <v>0</v>
      </c>
      <c r="X19" s="729"/>
      <c r="Y19" s="729"/>
      <c r="Z19" s="729"/>
      <c r="AA19" s="729"/>
      <c r="AB19" s="730"/>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710" t="s">
        <v>1913</v>
      </c>
      <c r="D20" s="710"/>
      <c r="E20" s="710"/>
      <c r="F20" s="710"/>
      <c r="G20" s="710"/>
      <c r="H20" s="710"/>
      <c r="I20" s="710"/>
      <c r="J20" s="710"/>
      <c r="K20" s="710"/>
      <c r="L20" s="710"/>
      <c r="M20" s="710"/>
      <c r="N20" s="710"/>
      <c r="O20" s="710"/>
      <c r="P20" s="710"/>
      <c r="Q20" s="710"/>
      <c r="R20" s="710"/>
      <c r="S20" s="710"/>
      <c r="T20" s="710"/>
      <c r="U20" s="710"/>
      <c r="V20" s="711"/>
      <c r="W20" s="754">
        <f>W18+W19</f>
        <v>28865601</v>
      </c>
      <c r="X20" s="755"/>
      <c r="Y20" s="755"/>
      <c r="Z20" s="755"/>
      <c r="AA20" s="755"/>
      <c r="AB20" s="756"/>
      <c r="AC20" s="175" t="s">
        <v>44</v>
      </c>
      <c r="AD20" s="105" t="s">
        <v>45</v>
      </c>
      <c r="AE20" s="712" t="str">
        <f>IF(H7="", "", IFERROR(IF(W21&gt;=W20,"○","×"),""))</f>
        <v>○</v>
      </c>
      <c r="AF20" s="106"/>
      <c r="AG20" s="106"/>
      <c r="AH20" s="106"/>
      <c r="AI20" s="106"/>
      <c r="AJ20" s="106"/>
      <c r="AK20" s="106"/>
      <c r="AL20" s="106"/>
      <c r="AM20" s="106"/>
      <c r="AN20" s="106"/>
      <c r="AO20" s="106"/>
      <c r="AP20" s="106"/>
      <c r="AQ20" s="720" t="s">
        <v>1994</v>
      </c>
      <c r="AR20" s="721"/>
      <c r="AS20" s="721"/>
      <c r="AT20" s="721"/>
      <c r="AU20" s="721"/>
      <c r="AV20" s="721"/>
      <c r="AW20" s="721"/>
      <c r="AX20" s="721"/>
      <c r="AY20" s="721"/>
      <c r="AZ20" s="721"/>
      <c r="BA20" s="721"/>
      <c r="BB20" s="721"/>
      <c r="BC20" s="721"/>
      <c r="BD20" s="721"/>
      <c r="BE20" s="722"/>
    </row>
    <row r="21" spans="1:57" ht="37.15" customHeight="1" thickBot="1">
      <c r="A21" s="106"/>
      <c r="B21" s="174" t="s">
        <v>48</v>
      </c>
      <c r="C21" s="710" t="s">
        <v>2114</v>
      </c>
      <c r="D21" s="710"/>
      <c r="E21" s="710"/>
      <c r="F21" s="710"/>
      <c r="G21" s="710"/>
      <c r="H21" s="710"/>
      <c r="I21" s="710"/>
      <c r="J21" s="710"/>
      <c r="K21" s="710"/>
      <c r="L21" s="710"/>
      <c r="M21" s="710"/>
      <c r="N21" s="710"/>
      <c r="O21" s="710"/>
      <c r="P21" s="710"/>
      <c r="Q21" s="710"/>
      <c r="R21" s="710"/>
      <c r="S21" s="710"/>
      <c r="T21" s="710"/>
      <c r="U21" s="710"/>
      <c r="V21" s="710"/>
      <c r="W21" s="728">
        <v>28865601</v>
      </c>
      <c r="X21" s="729"/>
      <c r="Y21" s="729"/>
      <c r="Z21" s="729"/>
      <c r="AA21" s="729"/>
      <c r="AB21" s="730"/>
      <c r="AC21" s="181" t="s">
        <v>44</v>
      </c>
      <c r="AD21" s="105" t="s">
        <v>45</v>
      </c>
      <c r="AE21" s="713"/>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673" t="s">
        <v>2115</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49" t="s">
        <v>1914</v>
      </c>
      <c r="D26" s="749"/>
      <c r="E26" s="749"/>
      <c r="F26" s="749"/>
      <c r="G26" s="749"/>
      <c r="H26" s="749"/>
      <c r="I26" s="749"/>
      <c r="J26" s="749"/>
      <c r="K26" s="749"/>
      <c r="L26" s="749"/>
      <c r="M26" s="749"/>
      <c r="N26" s="749"/>
      <c r="O26" s="749"/>
      <c r="P26" s="750"/>
      <c r="Q26" s="657">
        <f>Q27-Q28-Q29</f>
        <v>29584399</v>
      </c>
      <c r="R26" s="658"/>
      <c r="S26" s="658"/>
      <c r="T26" s="658"/>
      <c r="U26" s="658"/>
      <c r="V26" s="659"/>
      <c r="W26" s="198" t="s">
        <v>44</v>
      </c>
      <c r="X26" s="199" t="s">
        <v>45</v>
      </c>
      <c r="Y26" s="712" t="str">
        <f>IF(H7="", "", IF(Q30="","",IF(Q26="","",IF(Q26&gt;=Q30,"○","×"))))</f>
        <v>○</v>
      </c>
      <c r="Z26" s="200"/>
      <c r="AA26" s="194"/>
      <c r="AB26" s="194"/>
      <c r="AC26" s="194"/>
      <c r="AD26" s="196"/>
      <c r="AE26" s="196"/>
      <c r="AF26" s="196"/>
      <c r="AG26" s="196"/>
      <c r="AH26" s="196"/>
      <c r="AI26" s="196"/>
      <c r="AJ26" s="196"/>
      <c r="AK26" s="196"/>
      <c r="AL26" s="106"/>
      <c r="AM26" s="106"/>
      <c r="AN26" s="106"/>
      <c r="AO26" s="106"/>
      <c r="AP26" s="106"/>
      <c r="AQ26" s="737" t="s">
        <v>2141</v>
      </c>
      <c r="AR26" s="738"/>
      <c r="AS26" s="738"/>
      <c r="AT26" s="738"/>
      <c r="AU26" s="738"/>
      <c r="AV26" s="738"/>
      <c r="AW26" s="738"/>
      <c r="AX26" s="738"/>
      <c r="AY26" s="738"/>
      <c r="AZ26" s="738"/>
      <c r="BA26" s="738"/>
      <c r="BB26" s="738"/>
      <c r="BC26" s="738"/>
      <c r="BD26" s="738"/>
      <c r="BE26" s="739"/>
    </row>
    <row r="27" spans="1:57" ht="18.75" customHeight="1" thickBot="1">
      <c r="A27" s="106"/>
      <c r="B27" s="886"/>
      <c r="C27" s="792" t="s">
        <v>1915</v>
      </c>
      <c r="D27" s="792"/>
      <c r="E27" s="792"/>
      <c r="F27" s="792"/>
      <c r="G27" s="792"/>
      <c r="H27" s="792"/>
      <c r="I27" s="792"/>
      <c r="J27" s="792"/>
      <c r="K27" s="792"/>
      <c r="L27" s="792"/>
      <c r="M27" s="792"/>
      <c r="N27" s="792"/>
      <c r="O27" s="792"/>
      <c r="P27" s="675"/>
      <c r="Q27" s="751">
        <v>60000000</v>
      </c>
      <c r="R27" s="752"/>
      <c r="S27" s="752"/>
      <c r="T27" s="752"/>
      <c r="U27" s="752"/>
      <c r="V27" s="753"/>
      <c r="W27" s="198" t="s">
        <v>44</v>
      </c>
      <c r="X27" s="199"/>
      <c r="Y27" s="793"/>
      <c r="Z27" s="200"/>
      <c r="AA27" s="194"/>
      <c r="AB27" s="194"/>
      <c r="AC27" s="194"/>
      <c r="AD27" s="196"/>
      <c r="AE27" s="194"/>
      <c r="AF27" s="194"/>
      <c r="AG27" s="194"/>
      <c r="AH27" s="194"/>
      <c r="AI27" s="194"/>
      <c r="AJ27" s="194"/>
      <c r="AK27" s="196"/>
      <c r="AL27" s="106"/>
      <c r="AM27" s="106"/>
      <c r="AN27" s="106"/>
      <c r="AO27" s="106"/>
      <c r="AP27" s="106"/>
      <c r="AQ27" s="740"/>
      <c r="AR27" s="741"/>
      <c r="AS27" s="741"/>
      <c r="AT27" s="741"/>
      <c r="AU27" s="741"/>
      <c r="AV27" s="741"/>
      <c r="AW27" s="741"/>
      <c r="AX27" s="741"/>
      <c r="AY27" s="741"/>
      <c r="AZ27" s="741"/>
      <c r="BA27" s="741"/>
      <c r="BB27" s="741"/>
      <c r="BC27" s="741"/>
      <c r="BD27" s="741"/>
      <c r="BE27" s="742"/>
    </row>
    <row r="28" spans="1:57" ht="18.75" customHeight="1" thickBot="1">
      <c r="A28" s="106"/>
      <c r="B28" s="886"/>
      <c r="C28" s="681" t="s">
        <v>1916</v>
      </c>
      <c r="D28" s="681"/>
      <c r="E28" s="681"/>
      <c r="F28" s="681"/>
      <c r="G28" s="681"/>
      <c r="H28" s="681"/>
      <c r="I28" s="681"/>
      <c r="J28" s="681"/>
      <c r="K28" s="681"/>
      <c r="L28" s="681"/>
      <c r="M28" s="681"/>
      <c r="N28" s="681"/>
      <c r="O28" s="681"/>
      <c r="P28" s="682"/>
      <c r="Q28" s="657">
        <f>W21</f>
        <v>28865601</v>
      </c>
      <c r="R28" s="658"/>
      <c r="S28" s="658"/>
      <c r="T28" s="658"/>
      <c r="U28" s="658"/>
      <c r="V28" s="659"/>
      <c r="W28" s="198" t="s">
        <v>44</v>
      </c>
      <c r="X28" s="199"/>
      <c r="Y28" s="793"/>
      <c r="Z28" s="200"/>
      <c r="AA28" s="194"/>
      <c r="AB28" s="194"/>
      <c r="AC28" s="194"/>
      <c r="AD28" s="196"/>
      <c r="AE28" s="194"/>
      <c r="AF28" s="194"/>
      <c r="AG28" s="194"/>
      <c r="AH28" s="194"/>
      <c r="AI28" s="194"/>
      <c r="AJ28" s="194"/>
      <c r="AK28" s="196"/>
      <c r="AL28" s="106"/>
      <c r="AM28" s="106"/>
      <c r="AN28" s="106"/>
      <c r="AO28" s="106"/>
      <c r="AP28" s="106"/>
      <c r="AQ28" s="740"/>
      <c r="AR28" s="741"/>
      <c r="AS28" s="741"/>
      <c r="AT28" s="741"/>
      <c r="AU28" s="741"/>
      <c r="AV28" s="741"/>
      <c r="AW28" s="741"/>
      <c r="AX28" s="741"/>
      <c r="AY28" s="741"/>
      <c r="AZ28" s="741"/>
      <c r="BA28" s="741"/>
      <c r="BB28" s="741"/>
      <c r="BC28" s="741"/>
      <c r="BD28" s="741"/>
      <c r="BE28" s="742"/>
    </row>
    <row r="29" spans="1:57" ht="27.75" customHeight="1" thickBot="1">
      <c r="A29" s="106"/>
      <c r="B29" s="201"/>
      <c r="C29" s="681" t="s">
        <v>2010</v>
      </c>
      <c r="D29" s="681"/>
      <c r="E29" s="681"/>
      <c r="F29" s="681"/>
      <c r="G29" s="681"/>
      <c r="H29" s="681"/>
      <c r="I29" s="681"/>
      <c r="J29" s="681"/>
      <c r="K29" s="681"/>
      <c r="L29" s="681"/>
      <c r="M29" s="681"/>
      <c r="N29" s="681"/>
      <c r="O29" s="681"/>
      <c r="P29" s="682"/>
      <c r="Q29" s="751">
        <v>1550000</v>
      </c>
      <c r="R29" s="752"/>
      <c r="S29" s="752"/>
      <c r="T29" s="752"/>
      <c r="U29" s="752"/>
      <c r="V29" s="753"/>
      <c r="W29" s="198" t="s">
        <v>44</v>
      </c>
      <c r="X29" s="199"/>
      <c r="Y29" s="793"/>
      <c r="Z29" s="200"/>
      <c r="AA29" s="194"/>
      <c r="AB29" s="194"/>
      <c r="AC29" s="194"/>
      <c r="AD29" s="196"/>
      <c r="AE29" s="194"/>
      <c r="AF29" s="194"/>
      <c r="AG29" s="194"/>
      <c r="AH29" s="194"/>
      <c r="AI29" s="194"/>
      <c r="AJ29" s="194"/>
      <c r="AK29" s="196"/>
      <c r="AL29" s="106"/>
      <c r="AM29" s="106"/>
      <c r="AN29" s="106"/>
      <c r="AO29" s="106"/>
      <c r="AP29" s="106"/>
      <c r="AQ29" s="740"/>
      <c r="AR29" s="741"/>
      <c r="AS29" s="741"/>
      <c r="AT29" s="741"/>
      <c r="AU29" s="741"/>
      <c r="AV29" s="741"/>
      <c r="AW29" s="741"/>
      <c r="AX29" s="741"/>
      <c r="AY29" s="741"/>
      <c r="AZ29" s="741"/>
      <c r="BA29" s="741"/>
      <c r="BB29" s="741"/>
      <c r="BC29" s="741"/>
      <c r="BD29" s="741"/>
      <c r="BE29" s="742"/>
    </row>
    <row r="30" spans="1:57" ht="30.75" customHeight="1" thickBot="1">
      <c r="A30" s="106"/>
      <c r="B30" s="197" t="s">
        <v>46</v>
      </c>
      <c r="C30" s="660" t="s">
        <v>1917</v>
      </c>
      <c r="D30" s="661"/>
      <c r="E30" s="661"/>
      <c r="F30" s="661"/>
      <c r="G30" s="661"/>
      <c r="H30" s="661"/>
      <c r="I30" s="661"/>
      <c r="J30" s="661"/>
      <c r="K30" s="661"/>
      <c r="L30" s="661"/>
      <c r="M30" s="661"/>
      <c r="N30" s="661"/>
      <c r="O30" s="661"/>
      <c r="P30" s="661"/>
      <c r="Q30" s="657">
        <f>Q31-Q32-Q33-Q34</f>
        <v>28100000</v>
      </c>
      <c r="R30" s="658"/>
      <c r="S30" s="658"/>
      <c r="T30" s="658"/>
      <c r="U30" s="658"/>
      <c r="V30" s="659"/>
      <c r="W30" s="202" t="s">
        <v>44</v>
      </c>
      <c r="X30" s="199" t="s">
        <v>45</v>
      </c>
      <c r="Y30" s="713"/>
      <c r="Z30" s="200"/>
      <c r="AA30" s="194"/>
      <c r="AB30" s="194"/>
      <c r="AC30" s="194"/>
      <c r="AD30" s="196"/>
      <c r="AE30" s="194"/>
      <c r="AF30" s="194"/>
      <c r="AG30" s="194"/>
      <c r="AH30" s="194"/>
      <c r="AI30" s="194"/>
      <c r="AJ30" s="194"/>
      <c r="AK30" s="196"/>
      <c r="AL30" s="106"/>
      <c r="AM30" s="106"/>
      <c r="AN30" s="106"/>
      <c r="AO30" s="106"/>
      <c r="AP30" s="106"/>
      <c r="AQ30" s="743"/>
      <c r="AR30" s="744"/>
      <c r="AS30" s="744"/>
      <c r="AT30" s="744"/>
      <c r="AU30" s="744"/>
      <c r="AV30" s="744"/>
      <c r="AW30" s="744"/>
      <c r="AX30" s="744"/>
      <c r="AY30" s="744"/>
      <c r="AZ30" s="744"/>
      <c r="BA30" s="744"/>
      <c r="BB30" s="744"/>
      <c r="BC30" s="744"/>
      <c r="BD30" s="744"/>
      <c r="BE30" s="745"/>
    </row>
    <row r="31" spans="1:57" ht="18.75" customHeight="1" thickBot="1">
      <c r="A31" s="106"/>
      <c r="B31" s="723"/>
      <c r="C31" s="675" t="s">
        <v>1918</v>
      </c>
      <c r="D31" s="676"/>
      <c r="E31" s="676"/>
      <c r="F31" s="676"/>
      <c r="G31" s="676"/>
      <c r="H31" s="676"/>
      <c r="I31" s="676"/>
      <c r="J31" s="676"/>
      <c r="K31" s="676"/>
      <c r="L31" s="676"/>
      <c r="M31" s="676"/>
      <c r="N31" s="676"/>
      <c r="O31" s="676"/>
      <c r="P31" s="677"/>
      <c r="Q31" s="678">
        <v>55000000</v>
      </c>
      <c r="R31" s="679"/>
      <c r="S31" s="679"/>
      <c r="T31" s="679"/>
      <c r="U31" s="679"/>
      <c r="V31" s="680"/>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723"/>
      <c r="C32" s="675" t="s">
        <v>2116</v>
      </c>
      <c r="D32" s="676"/>
      <c r="E32" s="676"/>
      <c r="F32" s="676"/>
      <c r="G32" s="676"/>
      <c r="H32" s="676"/>
      <c r="I32" s="676"/>
      <c r="J32" s="676"/>
      <c r="K32" s="676"/>
      <c r="L32" s="676"/>
      <c r="M32" s="676"/>
      <c r="N32" s="676"/>
      <c r="O32" s="676"/>
      <c r="P32" s="677"/>
      <c r="Q32" s="678">
        <v>26000000</v>
      </c>
      <c r="R32" s="679"/>
      <c r="S32" s="679"/>
      <c r="T32" s="679"/>
      <c r="U32" s="679"/>
      <c r="V32" s="680"/>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723"/>
      <c r="C33" s="683" t="s">
        <v>2117</v>
      </c>
      <c r="D33" s="684"/>
      <c r="E33" s="684"/>
      <c r="F33" s="684"/>
      <c r="G33" s="684"/>
      <c r="H33" s="684"/>
      <c r="I33" s="684"/>
      <c r="J33" s="684"/>
      <c r="K33" s="684"/>
      <c r="L33" s="684"/>
      <c r="M33" s="684"/>
      <c r="N33" s="684"/>
      <c r="O33" s="684"/>
      <c r="P33" s="685"/>
      <c r="Q33" s="678">
        <v>900000</v>
      </c>
      <c r="R33" s="679"/>
      <c r="S33" s="679"/>
      <c r="T33" s="679"/>
      <c r="U33" s="679"/>
      <c r="V33" s="680"/>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724"/>
      <c r="C34" s="725" t="s">
        <v>2011</v>
      </c>
      <c r="D34" s="726"/>
      <c r="E34" s="726"/>
      <c r="F34" s="726"/>
      <c r="G34" s="726"/>
      <c r="H34" s="726"/>
      <c r="I34" s="726"/>
      <c r="J34" s="726"/>
      <c r="K34" s="726"/>
      <c r="L34" s="726"/>
      <c r="M34" s="726"/>
      <c r="N34" s="726"/>
      <c r="O34" s="726"/>
      <c r="P34" s="727"/>
      <c r="Q34" s="678">
        <v>0</v>
      </c>
      <c r="R34" s="679"/>
      <c r="S34" s="679"/>
      <c r="T34" s="679"/>
      <c r="U34" s="679"/>
      <c r="V34" s="680"/>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674" t="s">
        <v>1919</v>
      </c>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206"/>
      <c r="AT37" s="159"/>
      <c r="AU37" s="159"/>
      <c r="AV37" s="159"/>
      <c r="AW37" s="159"/>
      <c r="AX37" s="159"/>
    </row>
    <row r="38" spans="1:57" s="154" customFormat="1" ht="33" customHeight="1">
      <c r="A38" s="153"/>
      <c r="B38" s="205" t="s">
        <v>50</v>
      </c>
      <c r="C38" s="673" t="s">
        <v>2012</v>
      </c>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206"/>
      <c r="AT38" s="159"/>
      <c r="AU38" s="159"/>
      <c r="AV38" s="159"/>
      <c r="AW38" s="159"/>
      <c r="AX38" s="159"/>
    </row>
    <row r="39" spans="1:57" s="154" customFormat="1" ht="44.25" customHeight="1">
      <c r="A39" s="153"/>
      <c r="B39" s="205" t="s">
        <v>50</v>
      </c>
      <c r="C39" s="674" t="s">
        <v>2118</v>
      </c>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620" t="s">
        <v>1992</v>
      </c>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165"/>
      <c r="AT41" s="160"/>
      <c r="AU41" s="160"/>
      <c r="AV41" s="160"/>
      <c r="AW41" s="160"/>
      <c r="AX41" s="160"/>
    </row>
    <row r="42" spans="1:57" ht="16.5" customHeight="1" thickBot="1">
      <c r="A42" s="106"/>
      <c r="B42" s="107" t="s">
        <v>50</v>
      </c>
      <c r="C42" s="807" t="s">
        <v>2013</v>
      </c>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166"/>
      <c r="AT42" s="160"/>
      <c r="AU42" s="160"/>
      <c r="AV42" s="160"/>
      <c r="AW42" s="160"/>
      <c r="AX42" s="160"/>
    </row>
    <row r="43" spans="1:57" ht="51.75" customHeight="1">
      <c r="A43" s="106"/>
      <c r="B43" s="700" t="s">
        <v>52</v>
      </c>
      <c r="C43" s="701"/>
      <c r="D43" s="701"/>
      <c r="E43" s="702"/>
      <c r="F43" s="800"/>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1"/>
      <c r="AI43" s="801"/>
      <c r="AJ43" s="801"/>
      <c r="AK43" s="802"/>
      <c r="AL43" s="153"/>
      <c r="AQ43" s="597" t="s">
        <v>1995</v>
      </c>
      <c r="AR43" s="598"/>
      <c r="AS43" s="598"/>
      <c r="AT43" s="598"/>
      <c r="AU43" s="598"/>
      <c r="AV43" s="598"/>
      <c r="AW43" s="598"/>
      <c r="AX43" s="598"/>
      <c r="AY43" s="598"/>
      <c r="AZ43" s="598"/>
      <c r="BA43" s="598"/>
      <c r="BB43" s="598"/>
      <c r="BC43" s="598"/>
      <c r="BD43" s="598"/>
      <c r="BE43" s="599"/>
    </row>
    <row r="44" spans="1:57" ht="47.25" customHeight="1" thickBot="1">
      <c r="A44" s="106"/>
      <c r="B44" s="700" t="s">
        <v>53</v>
      </c>
      <c r="C44" s="701"/>
      <c r="D44" s="701"/>
      <c r="E44" s="702"/>
      <c r="F44" s="808"/>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10"/>
      <c r="AL44" s="153"/>
      <c r="AQ44" s="600"/>
      <c r="AR44" s="601"/>
      <c r="AS44" s="601"/>
      <c r="AT44" s="601"/>
      <c r="AU44" s="601"/>
      <c r="AV44" s="601"/>
      <c r="AW44" s="601"/>
      <c r="AX44" s="601"/>
      <c r="AY44" s="601"/>
      <c r="AZ44" s="601"/>
      <c r="BA44" s="601"/>
      <c r="BB44" s="601"/>
      <c r="BC44" s="601"/>
      <c r="BD44" s="601"/>
      <c r="BE44" s="602"/>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94" t="s">
        <v>2009</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210"/>
      <c r="AT46" s="212"/>
      <c r="AU46" s="212"/>
      <c r="AV46" s="212"/>
      <c r="AW46" s="212"/>
      <c r="AX46" s="212"/>
    </row>
    <row r="47" spans="1:57" s="211" customFormat="1" ht="17.45" customHeight="1" thickBot="1">
      <c r="A47" s="210"/>
      <c r="B47" s="714" t="s">
        <v>1983</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45" customHeight="1" thickBot="1">
      <c r="A48" s="210"/>
      <c r="B48" s="603" t="s">
        <v>2000</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715" t="s">
        <v>2119</v>
      </c>
      <c r="C49" s="716"/>
      <c r="D49" s="716"/>
      <c r="E49" s="716"/>
      <c r="F49" s="716"/>
      <c r="G49" s="716"/>
      <c r="H49" s="716"/>
      <c r="I49" s="716"/>
      <c r="J49" s="716"/>
      <c r="K49" s="716"/>
      <c r="L49" s="716"/>
      <c r="M49" s="716"/>
      <c r="N49" s="716"/>
      <c r="O49" s="716"/>
      <c r="P49" s="716"/>
      <c r="Q49" s="716"/>
      <c r="R49" s="716"/>
      <c r="S49" s="717"/>
      <c r="T49" s="718">
        <f>'別紙様式3-2（加算　個票）'!N6</f>
        <v>12110450</v>
      </c>
      <c r="U49" s="719"/>
      <c r="V49" s="719"/>
      <c r="W49" s="719"/>
      <c r="X49" s="71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31" t="s">
        <v>2120</v>
      </c>
      <c r="C50" s="803"/>
      <c r="D50" s="803"/>
      <c r="E50" s="803"/>
      <c r="F50" s="803"/>
      <c r="G50" s="803"/>
      <c r="H50" s="803"/>
      <c r="I50" s="803"/>
      <c r="J50" s="803"/>
      <c r="K50" s="803"/>
      <c r="L50" s="803"/>
      <c r="M50" s="803"/>
      <c r="N50" s="803"/>
      <c r="O50" s="803"/>
      <c r="P50" s="803"/>
      <c r="Q50" s="803"/>
      <c r="R50" s="803"/>
      <c r="S50" s="803"/>
      <c r="T50" s="804">
        <v>12110450</v>
      </c>
      <c r="U50" s="805"/>
      <c r="V50" s="805"/>
      <c r="W50" s="805"/>
      <c r="X50" s="806"/>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450000000000003" customHeight="1" thickBot="1">
      <c r="A52" s="106"/>
      <c r="B52" s="714" t="s">
        <v>2121</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06"/>
      <c r="AN52" s="222"/>
      <c r="AO52" s="214"/>
      <c r="AP52" s="214"/>
    </row>
    <row r="53" spans="1:57" ht="21" customHeight="1" thickBot="1">
      <c r="A53" s="106"/>
      <c r="B53" s="603" t="s">
        <v>2001</v>
      </c>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314" t="str">
        <f>IF(H7="", "", IF(AN53=AN54, "○", "×"))</f>
        <v>○</v>
      </c>
      <c r="AL53" s="106"/>
      <c r="AM53" s="426" t="s">
        <v>1996</v>
      </c>
      <c r="AN53" s="427">
        <f>COUNT('別紙様式3-2（加算　個票）'!U:U)+COUNT('別紙様式3-2（加算　個票）'!AC:AD)</f>
        <v>4</v>
      </c>
      <c r="AO53" s="214"/>
      <c r="AP53" s="214"/>
    </row>
    <row r="54" spans="1:57" ht="25.5" customHeight="1" thickBot="1">
      <c r="A54" s="106"/>
      <c r="B54" s="731" t="s">
        <v>2122</v>
      </c>
      <c r="C54" s="732"/>
      <c r="D54" s="732"/>
      <c r="E54" s="732"/>
      <c r="F54" s="732"/>
      <c r="G54" s="732"/>
      <c r="H54" s="732"/>
      <c r="I54" s="732"/>
      <c r="J54" s="732"/>
      <c r="K54" s="732"/>
      <c r="L54" s="732"/>
      <c r="M54" s="732"/>
      <c r="N54" s="732"/>
      <c r="O54" s="732"/>
      <c r="P54" s="732"/>
      <c r="Q54" s="732"/>
      <c r="R54" s="732"/>
      <c r="S54" s="733"/>
      <c r="T54" s="718">
        <f>'別紙様式3-2（加算　個票）'!N7</f>
        <v>2438029</v>
      </c>
      <c r="U54" s="719"/>
      <c r="V54" s="719"/>
      <c r="W54" s="719"/>
      <c r="X54" s="71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605" t="s">
        <v>54</v>
      </c>
      <c r="AR54" s="606"/>
      <c r="AS54" s="606"/>
      <c r="AT54" s="606"/>
      <c r="AU54" s="606"/>
      <c r="AV54" s="606"/>
      <c r="AW54" s="606"/>
      <c r="AX54" s="606"/>
      <c r="AY54" s="606"/>
      <c r="AZ54" s="606"/>
      <c r="BA54" s="606"/>
      <c r="BB54" s="606"/>
      <c r="BC54" s="606"/>
      <c r="BD54" s="606"/>
      <c r="BE54" s="607"/>
    </row>
    <row r="55" spans="1:57" ht="23.25" customHeight="1" thickBot="1">
      <c r="A55" s="106"/>
      <c r="B55" s="795" t="s">
        <v>55</v>
      </c>
      <c r="C55" s="796"/>
      <c r="D55" s="796"/>
      <c r="E55" s="796"/>
      <c r="F55" s="796"/>
      <c r="G55" s="796"/>
      <c r="H55" s="796"/>
      <c r="I55" s="796"/>
      <c r="J55" s="796"/>
      <c r="K55" s="796"/>
      <c r="L55" s="796"/>
      <c r="M55" s="796"/>
      <c r="N55" s="796"/>
      <c r="O55" s="796"/>
      <c r="P55" s="796"/>
      <c r="Q55" s="796"/>
      <c r="R55" s="796"/>
      <c r="S55" s="796"/>
      <c r="T55" s="797">
        <v>2440711</v>
      </c>
      <c r="U55" s="798"/>
      <c r="V55" s="798"/>
      <c r="W55" s="798"/>
      <c r="X55" s="799"/>
      <c r="Y55" s="223" t="s">
        <v>44</v>
      </c>
      <c r="Z55" s="106"/>
      <c r="AA55" s="224" t="s">
        <v>56</v>
      </c>
      <c r="AB55" s="746">
        <f>IFERROR(T56/T54*100,0)</f>
        <v>82.033478682985319</v>
      </c>
      <c r="AC55" s="747"/>
      <c r="AD55" s="748"/>
      <c r="AE55" s="225" t="s">
        <v>57</v>
      </c>
      <c r="AF55" s="226" t="s">
        <v>58</v>
      </c>
      <c r="AG55" s="106" t="s">
        <v>45</v>
      </c>
      <c r="AH55" s="177" t="str">
        <f>IF(T54=0,"",(IF(AND(AB55&gt;=200/3,T56&lt;=T55),"○","×")))</f>
        <v>○</v>
      </c>
      <c r="AI55" s="217"/>
      <c r="AJ55" s="217"/>
      <c r="AK55" s="217"/>
      <c r="AL55" s="217"/>
      <c r="AM55" s="428"/>
      <c r="AN55" s="410"/>
      <c r="AO55" s="222"/>
      <c r="AP55" s="222"/>
      <c r="AQ55" s="605" t="s">
        <v>1999</v>
      </c>
      <c r="AR55" s="606"/>
      <c r="AS55" s="606"/>
      <c r="AT55" s="606"/>
      <c r="AU55" s="606"/>
      <c r="AV55" s="606"/>
      <c r="AW55" s="606"/>
      <c r="AX55" s="606"/>
      <c r="AY55" s="606"/>
      <c r="AZ55" s="606"/>
      <c r="BA55" s="606"/>
      <c r="BB55" s="606"/>
      <c r="BC55" s="606"/>
      <c r="BD55" s="606"/>
      <c r="BE55" s="607"/>
    </row>
    <row r="56" spans="1:57" ht="26.25" customHeight="1" thickBot="1">
      <c r="A56" s="106"/>
      <c r="B56" s="227"/>
      <c r="C56" s="611" t="s">
        <v>1998</v>
      </c>
      <c r="D56" s="612"/>
      <c r="E56" s="612"/>
      <c r="F56" s="612"/>
      <c r="G56" s="612"/>
      <c r="H56" s="612"/>
      <c r="I56" s="612"/>
      <c r="J56" s="612"/>
      <c r="K56" s="612"/>
      <c r="L56" s="612"/>
      <c r="M56" s="612"/>
      <c r="N56" s="612"/>
      <c r="O56" s="612"/>
      <c r="P56" s="612"/>
      <c r="Q56" s="612"/>
      <c r="R56" s="612"/>
      <c r="S56" s="612"/>
      <c r="T56" s="734">
        <v>2000000</v>
      </c>
      <c r="U56" s="735"/>
      <c r="V56" s="735"/>
      <c r="W56" s="735"/>
      <c r="X56" s="736"/>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36"/>
      <c r="C60" s="637"/>
      <c r="D60" s="608" t="s">
        <v>60</v>
      </c>
      <c r="E60" s="608"/>
      <c r="F60" s="608"/>
      <c r="G60" s="608"/>
      <c r="H60" s="608"/>
      <c r="I60" s="608"/>
      <c r="J60" s="608"/>
      <c r="K60" s="608"/>
      <c r="L60" s="608"/>
      <c r="M60" s="608"/>
      <c r="N60" s="608"/>
      <c r="O60" s="608"/>
      <c r="P60" s="608"/>
      <c r="Q60" s="608"/>
      <c r="R60" s="608"/>
      <c r="S60" s="608"/>
      <c r="T60" s="608"/>
      <c r="U60" s="608"/>
      <c r="V60" s="608"/>
      <c r="W60" s="608"/>
      <c r="X60" s="608"/>
      <c r="Y60" s="608"/>
      <c r="Z60" s="609"/>
      <c r="AA60" s="210"/>
      <c r="AC60" s="166"/>
      <c r="AD60" s="166"/>
      <c r="AE60" s="166"/>
      <c r="AF60" s="166"/>
      <c r="AG60" s="166"/>
      <c r="AH60" s="166"/>
      <c r="AI60" s="791"/>
      <c r="AJ60" s="791"/>
      <c r="AK60" s="791"/>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662" t="s">
        <v>61</v>
      </c>
      <c r="D63" s="662"/>
      <c r="E63" s="662"/>
      <c r="F63" s="662"/>
      <c r="G63" s="662"/>
      <c r="H63" s="662"/>
      <c r="I63" s="662"/>
      <c r="J63" s="662"/>
      <c r="K63" s="662"/>
      <c r="L63" s="662"/>
      <c r="M63" s="662"/>
      <c r="N63" s="662"/>
      <c r="O63" s="662"/>
      <c r="P63" s="662"/>
      <c r="Q63" s="662"/>
      <c r="R63" s="662"/>
      <c r="S63" s="662"/>
      <c r="T63" s="662"/>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36"/>
      <c r="D64" s="637"/>
      <c r="E64" s="663" t="s">
        <v>62</v>
      </c>
      <c r="F64" s="663"/>
      <c r="G64" s="663"/>
      <c r="H64" s="663"/>
      <c r="I64" s="663"/>
      <c r="J64" s="663"/>
      <c r="K64" s="663"/>
      <c r="L64" s="663"/>
      <c r="M64" s="663"/>
      <c r="N64" s="663"/>
      <c r="O64" s="663"/>
      <c r="P64" s="663"/>
      <c r="Q64" s="663"/>
      <c r="R64" s="664"/>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662" t="s">
        <v>67</v>
      </c>
      <c r="D69" s="662"/>
      <c r="E69" s="662"/>
      <c r="F69" s="662"/>
      <c r="G69" s="662"/>
      <c r="H69" s="662"/>
      <c r="I69" s="662"/>
      <c r="J69" s="662"/>
      <c r="K69" s="662"/>
      <c r="L69" s="662"/>
      <c r="M69" s="662"/>
      <c r="N69" s="662"/>
      <c r="O69" s="662"/>
      <c r="P69" s="662"/>
      <c r="Q69" s="662"/>
      <c r="R69" s="662"/>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36"/>
      <c r="D70" s="637"/>
      <c r="E70" s="663" t="s">
        <v>68</v>
      </c>
      <c r="F70" s="663"/>
      <c r="G70" s="663"/>
      <c r="H70" s="663"/>
      <c r="I70" s="663"/>
      <c r="J70" s="663"/>
      <c r="K70" s="663"/>
      <c r="L70" s="663"/>
      <c r="M70" s="663"/>
      <c r="N70" s="663"/>
      <c r="O70" s="663"/>
      <c r="P70" s="663"/>
      <c r="Q70" s="663"/>
      <c r="R70" s="664"/>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641"/>
      <c r="C71" s="240" t="s">
        <v>63</v>
      </c>
      <c r="D71" s="665" t="s">
        <v>2017</v>
      </c>
      <c r="E71" s="666"/>
      <c r="F71" s="666"/>
      <c r="G71" s="666"/>
      <c r="H71" s="667"/>
      <c r="I71" s="667"/>
      <c r="J71" s="667"/>
      <c r="K71" s="667"/>
      <c r="L71" s="667"/>
      <c r="M71" s="667"/>
      <c r="N71" s="667"/>
      <c r="O71" s="667"/>
      <c r="P71" s="667"/>
      <c r="Q71" s="667"/>
      <c r="R71" s="667"/>
      <c r="S71" s="667"/>
      <c r="T71" s="667"/>
      <c r="U71" s="667"/>
      <c r="V71" s="667"/>
      <c r="W71" s="667"/>
      <c r="X71" s="667"/>
      <c r="Y71" s="667"/>
      <c r="Z71" s="667"/>
      <c r="AA71" s="667"/>
      <c r="AB71" s="667"/>
      <c r="AC71" s="667"/>
      <c r="AD71" s="667"/>
      <c r="AE71" s="667"/>
      <c r="AF71" s="667"/>
      <c r="AG71" s="667"/>
      <c r="AH71" s="667"/>
      <c r="AI71" s="667"/>
      <c r="AJ71" s="667"/>
      <c r="AK71" s="668"/>
      <c r="AL71" s="153"/>
      <c r="AM71" s="499" t="b">
        <v>1</v>
      </c>
      <c r="AN71" s="214"/>
      <c r="AO71" s="499" t="b">
        <v>0</v>
      </c>
      <c r="AP71" s="214"/>
    </row>
    <row r="72" spans="1:57" ht="28.5" customHeight="1" thickBot="1">
      <c r="A72" s="106"/>
      <c r="B72" s="641"/>
      <c r="C72" s="686"/>
      <c r="D72" s="688" t="s">
        <v>69</v>
      </c>
      <c r="E72" s="689"/>
      <c r="F72" s="689"/>
      <c r="G72" s="689"/>
      <c r="H72" s="669"/>
      <c r="I72" s="671" t="s">
        <v>43</v>
      </c>
      <c r="J72" s="694" t="s">
        <v>2018</v>
      </c>
      <c r="K72" s="69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6"/>
      <c r="AL72" s="153"/>
      <c r="AM72" s="214"/>
      <c r="AN72" s="214"/>
      <c r="AO72" s="214"/>
      <c r="AP72" s="214"/>
    </row>
    <row r="73" spans="1:57" ht="34.5" customHeight="1" thickBot="1">
      <c r="A73" s="106"/>
      <c r="B73" s="641"/>
      <c r="C73" s="686"/>
      <c r="D73" s="690"/>
      <c r="E73" s="691"/>
      <c r="F73" s="691"/>
      <c r="G73" s="691"/>
      <c r="H73" s="670"/>
      <c r="I73" s="672"/>
      <c r="J73" s="697"/>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9"/>
      <c r="AL73" s="153"/>
      <c r="AM73" s="153"/>
      <c r="AN73" s="153"/>
      <c r="AO73" s="214"/>
      <c r="AP73" s="214"/>
      <c r="AQ73" s="617" t="s">
        <v>70</v>
      </c>
      <c r="AR73" s="618"/>
      <c r="AS73" s="618"/>
      <c r="AT73" s="618"/>
      <c r="AU73" s="618"/>
      <c r="AV73" s="618"/>
      <c r="AW73" s="618"/>
      <c r="AX73" s="618"/>
      <c r="AY73" s="618"/>
      <c r="AZ73" s="618"/>
      <c r="BA73" s="618"/>
      <c r="BB73" s="618"/>
      <c r="BC73" s="618"/>
      <c r="BD73" s="618"/>
      <c r="BE73" s="619"/>
    </row>
    <row r="74" spans="1:57" ht="15" customHeight="1" thickBot="1">
      <c r="A74" s="106"/>
      <c r="B74" s="641"/>
      <c r="C74" s="686"/>
      <c r="D74" s="690"/>
      <c r="E74" s="691"/>
      <c r="F74" s="691"/>
      <c r="G74" s="691"/>
      <c r="H74" s="703"/>
      <c r="I74" s="705" t="s">
        <v>46</v>
      </c>
      <c r="J74" s="263" t="s">
        <v>71</v>
      </c>
      <c r="K74" s="264"/>
      <c r="L74" s="264"/>
      <c r="M74" s="264"/>
      <c r="N74" s="264"/>
      <c r="O74" s="264"/>
      <c r="P74" s="264"/>
      <c r="Q74" s="264"/>
      <c r="R74" s="264"/>
      <c r="S74" s="707" t="s">
        <v>72</v>
      </c>
      <c r="T74" s="707"/>
      <c r="U74" s="707"/>
      <c r="V74" s="707"/>
      <c r="W74" s="707"/>
      <c r="X74" s="707"/>
      <c r="Y74" s="707"/>
      <c r="Z74" s="707"/>
      <c r="AA74" s="707"/>
      <c r="AB74" s="707"/>
      <c r="AC74" s="707"/>
      <c r="AD74" s="707"/>
      <c r="AE74" s="707"/>
      <c r="AF74" s="707"/>
      <c r="AG74" s="707"/>
      <c r="AH74" s="707"/>
      <c r="AI74" s="707"/>
      <c r="AJ74" s="707"/>
      <c r="AK74" s="708"/>
      <c r="AL74" s="153"/>
      <c r="AM74" s="265"/>
      <c r="AO74" s="153"/>
      <c r="AP74" s="153"/>
    </row>
    <row r="75" spans="1:57" ht="33" customHeight="1" thickBot="1">
      <c r="A75" s="106"/>
      <c r="B75" s="641"/>
      <c r="C75" s="687"/>
      <c r="D75" s="692"/>
      <c r="E75" s="693"/>
      <c r="F75" s="693"/>
      <c r="G75" s="693"/>
      <c r="H75" s="704"/>
      <c r="I75" s="706"/>
      <c r="J75" s="633"/>
      <c r="K75" s="634"/>
      <c r="L75" s="634"/>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5"/>
      <c r="AL75" s="153"/>
      <c r="AM75" s="153"/>
      <c r="AN75" s="153"/>
      <c r="AQ75" s="617" t="s">
        <v>70</v>
      </c>
      <c r="AR75" s="618"/>
      <c r="AS75" s="618"/>
      <c r="AT75" s="618"/>
      <c r="AU75" s="618"/>
      <c r="AV75" s="618"/>
      <c r="AW75" s="618"/>
      <c r="AX75" s="618"/>
      <c r="AY75" s="618"/>
      <c r="AZ75" s="618"/>
      <c r="BA75" s="618"/>
      <c r="BB75" s="618"/>
      <c r="BC75" s="618"/>
      <c r="BD75" s="618"/>
      <c r="BE75" s="619"/>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608" t="s">
        <v>60</v>
      </c>
      <c r="D80" s="608"/>
      <c r="E80" s="608"/>
      <c r="F80" s="608"/>
      <c r="G80" s="608"/>
      <c r="H80" s="608"/>
      <c r="I80" s="608"/>
      <c r="J80" s="608"/>
      <c r="K80" s="608"/>
      <c r="L80" s="608"/>
      <c r="M80" s="608"/>
      <c r="N80" s="608"/>
      <c r="O80" s="608"/>
      <c r="P80" s="608"/>
      <c r="Q80" s="608"/>
      <c r="R80" s="608"/>
      <c r="S80" s="608"/>
      <c r="T80" s="608"/>
      <c r="U80" s="608"/>
      <c r="V80" s="608"/>
      <c r="W80" s="609"/>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c r="AN81" s="275"/>
      <c r="AO81" s="271"/>
      <c r="AP81" s="271"/>
    </row>
    <row r="82" spans="1:57" ht="18" customHeight="1" thickBot="1">
      <c r="A82" s="106"/>
      <c r="B82" s="636"/>
      <c r="C82" s="637"/>
      <c r="D82" s="639" t="s">
        <v>68</v>
      </c>
      <c r="E82" s="639"/>
      <c r="F82" s="639"/>
      <c r="G82" s="639"/>
      <c r="H82" s="639"/>
      <c r="I82" s="639"/>
      <c r="J82" s="639"/>
      <c r="K82" s="639"/>
      <c r="L82" s="639"/>
      <c r="M82" s="639"/>
      <c r="N82" s="639"/>
      <c r="O82" s="639"/>
      <c r="P82" s="639"/>
      <c r="Q82" s="640"/>
      <c r="R82" s="276" t="s">
        <v>45</v>
      </c>
      <c r="S82" s="177" t="str">
        <f>IF(H7="", "", 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c r="AN82" s="271"/>
      <c r="AO82" s="275"/>
      <c r="AP82" s="275"/>
    </row>
    <row r="83" spans="1:57" ht="27.75" customHeight="1" thickBot="1">
      <c r="A83" s="106"/>
      <c r="B83" s="240" t="s">
        <v>63</v>
      </c>
      <c r="C83" s="888" t="s">
        <v>2014</v>
      </c>
      <c r="D83" s="823"/>
      <c r="E83" s="823"/>
      <c r="F83" s="823"/>
      <c r="G83" s="823"/>
      <c r="H83" s="823"/>
      <c r="I83" s="823"/>
      <c r="J83" s="823"/>
      <c r="K83" s="823"/>
      <c r="L83" s="823"/>
      <c r="M83" s="823"/>
      <c r="N83" s="823"/>
      <c r="O83" s="823"/>
      <c r="P83" s="823"/>
      <c r="Q83" s="823"/>
      <c r="R83" s="823"/>
      <c r="S83" s="826"/>
      <c r="T83" s="823"/>
      <c r="U83" s="823"/>
      <c r="V83" s="823"/>
      <c r="W83" s="823"/>
      <c r="X83" s="823"/>
      <c r="Y83" s="823"/>
      <c r="Z83" s="823"/>
      <c r="AA83" s="823"/>
      <c r="AB83" s="823"/>
      <c r="AC83" s="823"/>
      <c r="AD83" s="823"/>
      <c r="AE83" s="823"/>
      <c r="AF83" s="823"/>
      <c r="AG83" s="823"/>
      <c r="AH83" s="823"/>
      <c r="AI83" s="823"/>
      <c r="AJ83" s="823"/>
      <c r="AK83" s="889"/>
      <c r="AL83" s="153"/>
      <c r="AM83" s="279"/>
      <c r="AN83" s="271"/>
      <c r="AO83" s="271"/>
      <c r="AP83" s="271"/>
    </row>
    <row r="84" spans="1:57" ht="27" customHeight="1">
      <c r="A84" s="106"/>
      <c r="B84" s="686"/>
      <c r="C84" s="688" t="s">
        <v>73</v>
      </c>
      <c r="D84" s="689"/>
      <c r="E84" s="689"/>
      <c r="F84" s="689"/>
      <c r="G84" s="363"/>
      <c r="H84" s="280" t="s">
        <v>43</v>
      </c>
      <c r="I84" s="624" t="s">
        <v>74</v>
      </c>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6"/>
      <c r="AL84" s="153"/>
      <c r="AM84" s="501" t="b">
        <v>0</v>
      </c>
      <c r="AN84" s="500" t="b">
        <v>0</v>
      </c>
      <c r="AO84" s="501" t="b">
        <v>0</v>
      </c>
      <c r="AP84" s="501" t="b">
        <v>0</v>
      </c>
    </row>
    <row r="85" spans="1:57" ht="37.5" customHeight="1">
      <c r="A85" s="106"/>
      <c r="B85" s="686"/>
      <c r="C85" s="690"/>
      <c r="D85" s="691"/>
      <c r="E85" s="691"/>
      <c r="F85" s="691"/>
      <c r="G85" s="364"/>
      <c r="H85" s="281" t="s">
        <v>46</v>
      </c>
      <c r="I85" s="627" t="s">
        <v>75</v>
      </c>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9"/>
      <c r="AL85" s="153"/>
      <c r="AM85" s="265"/>
    </row>
    <row r="86" spans="1:57" ht="36" customHeight="1" thickBot="1">
      <c r="A86" s="106"/>
      <c r="B86" s="687"/>
      <c r="C86" s="692"/>
      <c r="D86" s="693"/>
      <c r="E86" s="693"/>
      <c r="F86" s="693"/>
      <c r="G86" s="365"/>
      <c r="H86" s="282" t="s">
        <v>47</v>
      </c>
      <c r="I86" s="630" t="s">
        <v>76</v>
      </c>
      <c r="J86" s="631"/>
      <c r="K86" s="631"/>
      <c r="L86" s="631"/>
      <c r="M86" s="631"/>
      <c r="N86" s="631"/>
      <c r="O86" s="631"/>
      <c r="P86" s="631"/>
      <c r="Q86" s="631"/>
      <c r="R86" s="631"/>
      <c r="S86" s="631"/>
      <c r="T86" s="631"/>
      <c r="U86" s="631"/>
      <c r="V86" s="631"/>
      <c r="W86" s="631"/>
      <c r="X86" s="631"/>
      <c r="Y86" s="631"/>
      <c r="Z86" s="631"/>
      <c r="AA86" s="631"/>
      <c r="AB86" s="631"/>
      <c r="AC86" s="631"/>
      <c r="AD86" s="631"/>
      <c r="AE86" s="631"/>
      <c r="AF86" s="631"/>
      <c r="AG86" s="631"/>
      <c r="AH86" s="631"/>
      <c r="AI86" s="631"/>
      <c r="AJ86" s="631"/>
      <c r="AK86" s="632"/>
      <c r="AL86" s="153"/>
      <c r="AM86" s="265"/>
    </row>
    <row r="87" spans="1:57" ht="21" customHeight="1">
      <c r="A87" s="106"/>
      <c r="B87" s="283" t="s">
        <v>64</v>
      </c>
      <c r="C87" s="614" t="s">
        <v>2015</v>
      </c>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6"/>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620" t="s">
        <v>2126</v>
      </c>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890" t="s">
        <v>2127</v>
      </c>
      <c r="C91" s="891"/>
      <c r="D91" s="891"/>
      <c r="E91" s="891"/>
      <c r="F91" s="891"/>
      <c r="G91" s="891"/>
      <c r="H91" s="891"/>
      <c r="I91" s="891"/>
      <c r="J91" s="891"/>
      <c r="K91" s="891"/>
      <c r="L91" s="891"/>
      <c r="M91" s="891"/>
      <c r="N91" s="891"/>
      <c r="O91" s="891"/>
      <c r="P91" s="891"/>
      <c r="Q91" s="892"/>
      <c r="R91" s="183" t="s">
        <v>59</v>
      </c>
      <c r="S91" s="416" t="str">
        <f>'別紙様式3-2（加算　個票）'!AC5</f>
        <v>○</v>
      </c>
      <c r="T91" s="611" t="s">
        <v>77</v>
      </c>
      <c r="U91" s="612"/>
      <c r="V91" s="612"/>
      <c r="W91" s="612"/>
      <c r="X91" s="612"/>
      <c r="Y91" s="612"/>
      <c r="Z91" s="612"/>
      <c r="AA91" s="612"/>
      <c r="AB91" s="612"/>
      <c r="AC91" s="612"/>
      <c r="AD91" s="612"/>
      <c r="AE91" s="612"/>
      <c r="AF91" s="613"/>
      <c r="AG91" s="191"/>
      <c r="AH91" s="191"/>
      <c r="AI91" s="191"/>
      <c r="AJ91" s="191"/>
      <c r="AK91" s="106"/>
      <c r="AL91" s="106"/>
      <c r="AM91" s="501" t="str">
        <f>IF(COUNTIF(S91:S92, "×")&gt;0, "設定できない", "要件を満たす")</f>
        <v>要件を満たす</v>
      </c>
      <c r="AX91" s="160"/>
    </row>
    <row r="92" spans="1:57" ht="27.75" customHeight="1" thickBot="1">
      <c r="A92" s="106"/>
      <c r="B92" s="890" t="s">
        <v>2128</v>
      </c>
      <c r="C92" s="891"/>
      <c r="D92" s="891"/>
      <c r="E92" s="891"/>
      <c r="F92" s="891"/>
      <c r="G92" s="891"/>
      <c r="H92" s="891"/>
      <c r="I92" s="891"/>
      <c r="J92" s="891"/>
      <c r="K92" s="891"/>
      <c r="L92" s="891"/>
      <c r="M92" s="891"/>
      <c r="N92" s="891"/>
      <c r="O92" s="891"/>
      <c r="P92" s="891"/>
      <c r="Q92" s="892"/>
      <c r="R92" s="183" t="s">
        <v>59</v>
      </c>
      <c r="S92" s="416" t="str">
        <f>'別紙様式3-2（加算　個票）'!AC7</f>
        <v>○</v>
      </c>
      <c r="T92" s="611" t="s">
        <v>77</v>
      </c>
      <c r="U92" s="612"/>
      <c r="V92" s="612"/>
      <c r="W92" s="612"/>
      <c r="X92" s="612"/>
      <c r="Y92" s="612"/>
      <c r="Z92" s="612"/>
      <c r="AA92" s="612"/>
      <c r="AB92" s="612"/>
      <c r="AC92" s="612"/>
      <c r="AD92" s="612"/>
      <c r="AE92" s="612"/>
      <c r="AF92" s="613"/>
      <c r="AG92" s="191"/>
      <c r="AH92" s="191"/>
      <c r="AI92" s="191"/>
      <c r="AJ92" s="191"/>
      <c r="AK92" s="106"/>
      <c r="AL92" s="106"/>
      <c r="AM92" s="271"/>
      <c r="AY92" s="160"/>
    </row>
    <row r="93" spans="1:57" ht="5.45"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45"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653" t="s">
        <v>78</v>
      </c>
      <c r="AR95" s="654"/>
      <c r="AS95" s="654"/>
      <c r="AT95" s="654"/>
      <c r="AU95" s="654"/>
      <c r="AV95" s="654"/>
      <c r="AW95" s="654"/>
      <c r="AX95" s="654"/>
      <c r="AY95" s="654"/>
      <c r="AZ95" s="654"/>
      <c r="BA95" s="654"/>
      <c r="BB95" s="654"/>
      <c r="BC95" s="654"/>
      <c r="BD95" s="654"/>
      <c r="BE95" s="655"/>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149999999999999" customHeight="1" thickBot="1">
      <c r="A98" s="153"/>
      <c r="B98" s="299"/>
      <c r="C98" s="369"/>
      <c r="D98" s="638" t="s">
        <v>1923</v>
      </c>
      <c r="E98" s="638"/>
      <c r="F98" s="638"/>
      <c r="G98" s="638"/>
      <c r="H98" s="638"/>
      <c r="I98" s="638"/>
      <c r="J98" s="638"/>
      <c r="K98" s="638"/>
      <c r="L98" s="638"/>
      <c r="M98" s="638"/>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656"/>
      <c r="H99" s="656"/>
      <c r="I99" s="656"/>
      <c r="J99" s="656"/>
      <c r="K99" s="656"/>
      <c r="L99" s="656"/>
      <c r="M99" s="656"/>
      <c r="N99" s="656"/>
      <c r="O99" s="656"/>
      <c r="P99" s="656"/>
      <c r="Q99" s="656"/>
      <c r="R99" s="656"/>
      <c r="S99" s="656"/>
      <c r="T99" s="656"/>
      <c r="U99" s="656"/>
      <c r="V99" s="656"/>
      <c r="W99" s="656"/>
      <c r="X99" s="656"/>
      <c r="Y99" s="656"/>
      <c r="Z99" s="656"/>
      <c r="AA99" s="656"/>
      <c r="AB99" s="656"/>
      <c r="AC99" s="656"/>
      <c r="AD99" s="656"/>
      <c r="AE99" s="656"/>
      <c r="AF99" s="656"/>
      <c r="AG99" s="656"/>
      <c r="AH99" s="656"/>
      <c r="AI99" s="656"/>
      <c r="AJ99" s="656"/>
      <c r="AK99" s="309" t="s">
        <v>57</v>
      </c>
      <c r="AL99" s="153"/>
      <c r="AM99" s="501" t="b">
        <v>0</v>
      </c>
      <c r="AN99" s="310"/>
      <c r="AO99" s="310"/>
      <c r="AQ99" s="642" t="s">
        <v>80</v>
      </c>
      <c r="AR99" s="642"/>
      <c r="AS99" s="642"/>
      <c r="AT99" s="642"/>
      <c r="AU99" s="642"/>
      <c r="AV99" s="642"/>
      <c r="AW99" s="642"/>
      <c r="AX99" s="642"/>
      <c r="AY99" s="642"/>
      <c r="AZ99" s="642"/>
      <c r="BA99" s="642"/>
      <c r="BB99" s="642"/>
      <c r="BC99" s="642"/>
      <c r="BD99" s="642"/>
      <c r="BE99" s="64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45" customHeight="1" thickBot="1">
      <c r="A102" s="106"/>
      <c r="B102" s="896" t="s">
        <v>2129</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71"/>
      <c r="AL102" s="106"/>
      <c r="AM102" s="502" t="b">
        <v>1</v>
      </c>
      <c r="AN102"/>
      <c r="AO102"/>
      <c r="AP102"/>
      <c r="AQ102"/>
      <c r="AR102"/>
      <c r="AS102"/>
      <c r="AT102"/>
      <c r="AU102"/>
      <c r="AV102"/>
      <c r="AW102"/>
      <c r="AX102" s="312"/>
      <c r="AY102" s="312"/>
      <c r="AZ102" s="313"/>
    </row>
    <row r="103" spans="1:57" s="154" customFormat="1" ht="31.15" customHeight="1" thickBot="1">
      <c r="A103" s="106"/>
      <c r="B103" s="603" t="s">
        <v>1991</v>
      </c>
      <c r="C103" s="604"/>
      <c r="D103" s="604"/>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893" t="str">
        <f>IF(AN49&lt;&gt;0, "該当", "")</f>
        <v>該当</v>
      </c>
      <c r="AJ105" s="894"/>
      <c r="AK105" s="895"/>
      <c r="AL105" s="153"/>
      <c r="AX105" s="313"/>
      <c r="AY105" s="313"/>
      <c r="AZ105" s="313"/>
    </row>
    <row r="106" spans="1:57" s="154" customFormat="1" ht="45" customHeight="1">
      <c r="A106" s="106"/>
      <c r="B106" s="235" t="s">
        <v>59</v>
      </c>
      <c r="C106" s="872" t="s">
        <v>2130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873" t="str">
        <f>IF(AN47=AN49, "", "該当")</f>
        <v>該当</v>
      </c>
      <c r="AJ108" s="874"/>
      <c r="AK108" s="875"/>
      <c r="AL108" s="153"/>
      <c r="AX108" s="313"/>
      <c r="AY108" s="313"/>
      <c r="AZ108" s="313"/>
    </row>
    <row r="109" spans="1:57" s="154" customFormat="1" ht="43.15" customHeight="1">
      <c r="A109" s="106"/>
      <c r="B109" s="235" t="s">
        <v>59</v>
      </c>
      <c r="C109" s="872" t="s">
        <v>2003</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876" t="s">
        <v>81</v>
      </c>
      <c r="C111" s="877"/>
      <c r="D111" s="877"/>
      <c r="E111" s="877"/>
      <c r="F111" s="621" t="s">
        <v>82</v>
      </c>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3"/>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822" t="s">
        <v>83</v>
      </c>
      <c r="C112" s="823"/>
      <c r="D112" s="823"/>
      <c r="E112" s="824"/>
      <c r="F112" s="363"/>
      <c r="G112" s="878" t="s">
        <v>2019</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3"/>
      <c r="AM112" s="501" t="b">
        <v>0</v>
      </c>
      <c r="AN112" s="887">
        <f>COUNTIF(AM112:AM115, TRUE)</f>
        <v>0</v>
      </c>
      <c r="AO112" s="310"/>
      <c r="AP112" s="310"/>
      <c r="AQ112" s="644" t="str">
        <f>IF(AI105="該当",  "！この区分（４項目）から２つ以上の取組が選択されていません。",  "！この区分（４項目）から１つ以上の取組が選択されていません。")</f>
        <v>！この区分（４項目）から２つ以上の取組が選択されていません。</v>
      </c>
      <c r="AR112" s="645"/>
      <c r="AS112" s="645"/>
      <c r="AT112" s="645"/>
      <c r="AU112" s="645"/>
      <c r="AV112" s="645"/>
      <c r="AW112" s="645"/>
      <c r="AX112" s="645"/>
      <c r="AY112" s="645"/>
      <c r="AZ112" s="645"/>
      <c r="BA112" s="645"/>
      <c r="BB112" s="645"/>
      <c r="BC112" s="645"/>
      <c r="BD112" s="645"/>
      <c r="BE112" s="646"/>
    </row>
    <row r="113" spans="1:57" s="154" customFormat="1" ht="18" customHeight="1">
      <c r="A113" s="106"/>
      <c r="B113" s="825"/>
      <c r="C113" s="826"/>
      <c r="D113" s="826"/>
      <c r="E113" s="827"/>
      <c r="F113" s="372"/>
      <c r="G113" s="610" t="s">
        <v>1924</v>
      </c>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319"/>
      <c r="AL113" s="153"/>
      <c r="AM113" s="501" t="b">
        <v>0</v>
      </c>
      <c r="AN113" s="887"/>
      <c r="AO113" s="310"/>
      <c r="AP113" s="310"/>
      <c r="AQ113" s="647"/>
      <c r="AR113" s="648"/>
      <c r="AS113" s="648"/>
      <c r="AT113" s="648"/>
      <c r="AU113" s="648"/>
      <c r="AV113" s="648"/>
      <c r="AW113" s="648"/>
      <c r="AX113" s="648"/>
      <c r="AY113" s="648"/>
      <c r="AZ113" s="648"/>
      <c r="BA113" s="648"/>
      <c r="BB113" s="648"/>
      <c r="BC113" s="648"/>
      <c r="BD113" s="648"/>
      <c r="BE113" s="649"/>
    </row>
    <row r="114" spans="1:57" s="154" customFormat="1" ht="18" customHeight="1">
      <c r="A114" s="106"/>
      <c r="B114" s="825"/>
      <c r="C114" s="826"/>
      <c r="D114" s="826"/>
      <c r="E114" s="827"/>
      <c r="F114" s="372"/>
      <c r="G114" s="821" t="s">
        <v>2020</v>
      </c>
      <c r="H114" s="821"/>
      <c r="I114" s="821"/>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1"/>
      <c r="AH114" s="821"/>
      <c r="AI114" s="821"/>
      <c r="AJ114" s="821"/>
      <c r="AK114" s="832"/>
      <c r="AL114" s="153"/>
      <c r="AM114" s="501" t="b">
        <v>0</v>
      </c>
      <c r="AN114" s="887"/>
      <c r="AO114" s="310"/>
      <c r="AP114" s="310"/>
      <c r="AQ114" s="647"/>
      <c r="AR114" s="648"/>
      <c r="AS114" s="648"/>
      <c r="AT114" s="648"/>
      <c r="AU114" s="648"/>
      <c r="AV114" s="648"/>
      <c r="AW114" s="648"/>
      <c r="AX114" s="648"/>
      <c r="AY114" s="648"/>
      <c r="AZ114" s="648"/>
      <c r="BA114" s="648"/>
      <c r="BB114" s="648"/>
      <c r="BC114" s="648"/>
      <c r="BD114" s="648"/>
      <c r="BE114" s="649"/>
    </row>
    <row r="115" spans="1:57" s="154" customFormat="1" ht="15.6" customHeight="1" thickBot="1">
      <c r="A115" s="106"/>
      <c r="B115" s="828"/>
      <c r="C115" s="829"/>
      <c r="D115" s="829"/>
      <c r="E115" s="830"/>
      <c r="F115" s="364"/>
      <c r="G115" s="880" t="s">
        <v>2021</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20"/>
      <c r="AL115" s="153"/>
      <c r="AM115" s="501" t="b">
        <v>0</v>
      </c>
      <c r="AN115" s="887"/>
      <c r="AO115" s="310"/>
      <c r="AP115" s="310"/>
      <c r="AQ115" s="650"/>
      <c r="AR115" s="651"/>
      <c r="AS115" s="651"/>
      <c r="AT115" s="651"/>
      <c r="AU115" s="651"/>
      <c r="AV115" s="651"/>
      <c r="AW115" s="651"/>
      <c r="AX115" s="651"/>
      <c r="AY115" s="651"/>
      <c r="AZ115" s="651"/>
      <c r="BA115" s="651"/>
      <c r="BB115" s="651"/>
      <c r="BC115" s="651"/>
      <c r="BD115" s="651"/>
      <c r="BE115" s="652"/>
    </row>
    <row r="116" spans="1:57" s="154" customFormat="1" ht="28.9" customHeight="1">
      <c r="A116" s="106"/>
      <c r="B116" s="822" t="s">
        <v>84</v>
      </c>
      <c r="C116" s="823"/>
      <c r="D116" s="823"/>
      <c r="E116" s="824"/>
      <c r="F116" s="373"/>
      <c r="G116" s="833" t="s">
        <v>2022</v>
      </c>
      <c r="H116" s="833"/>
      <c r="I116" s="833"/>
      <c r="J116" s="833"/>
      <c r="K116" s="833"/>
      <c r="L116" s="833"/>
      <c r="M116" s="833"/>
      <c r="N116" s="833"/>
      <c r="O116" s="833"/>
      <c r="P116" s="833"/>
      <c r="Q116" s="833"/>
      <c r="R116" s="833"/>
      <c r="S116" s="833"/>
      <c r="T116" s="833"/>
      <c r="U116" s="833"/>
      <c r="V116" s="833"/>
      <c r="W116" s="833"/>
      <c r="X116" s="833"/>
      <c r="Y116" s="833"/>
      <c r="Z116" s="833"/>
      <c r="AA116" s="833"/>
      <c r="AB116" s="833"/>
      <c r="AC116" s="833"/>
      <c r="AD116" s="833"/>
      <c r="AE116" s="833"/>
      <c r="AF116" s="833"/>
      <c r="AG116" s="833"/>
      <c r="AH116" s="833"/>
      <c r="AI116" s="833"/>
      <c r="AJ116" s="833"/>
      <c r="AK116" s="834"/>
      <c r="AL116" s="153"/>
      <c r="AM116" s="501" t="b">
        <v>0</v>
      </c>
      <c r="AN116" s="887">
        <f>COUNTIF(AM116:AM119, TRUE)</f>
        <v>0</v>
      </c>
      <c r="AO116" s="310"/>
      <c r="AP116" s="310"/>
      <c r="AQ116" s="644" t="str">
        <f>IF(AI105="該当", "！この区分（４項目）から２つ以上の取組が選択されていません。",  "！この区分（４項目）から１つ以上の取組が選択されていません。")</f>
        <v>！この区分（４項目）から２つ以上の取組が選択されていません。</v>
      </c>
      <c r="AR116" s="645"/>
      <c r="AS116" s="645"/>
      <c r="AT116" s="645"/>
      <c r="AU116" s="645"/>
      <c r="AV116" s="645"/>
      <c r="AW116" s="645"/>
      <c r="AX116" s="645"/>
      <c r="AY116" s="645"/>
      <c r="AZ116" s="645"/>
      <c r="BA116" s="645"/>
      <c r="BB116" s="645"/>
      <c r="BC116" s="645"/>
      <c r="BD116" s="645"/>
      <c r="BE116" s="646"/>
    </row>
    <row r="117" spans="1:57" s="154" customFormat="1" ht="18" customHeight="1">
      <c r="A117" s="106"/>
      <c r="B117" s="825"/>
      <c r="C117" s="826"/>
      <c r="D117" s="826"/>
      <c r="E117" s="827"/>
      <c r="F117" s="372"/>
      <c r="G117" s="610" t="s">
        <v>2023</v>
      </c>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0"/>
      <c r="AD117" s="610"/>
      <c r="AE117" s="610"/>
      <c r="AF117" s="610"/>
      <c r="AG117" s="610"/>
      <c r="AH117" s="610"/>
      <c r="AI117" s="610"/>
      <c r="AJ117" s="610"/>
      <c r="AK117" s="321"/>
      <c r="AL117" s="153"/>
      <c r="AM117" s="501" t="b">
        <v>0</v>
      </c>
      <c r="AN117" s="887"/>
      <c r="AO117" s="310"/>
      <c r="AP117" s="310"/>
      <c r="AQ117" s="647"/>
      <c r="AR117" s="648"/>
      <c r="AS117" s="648"/>
      <c r="AT117" s="648"/>
      <c r="AU117" s="648"/>
      <c r="AV117" s="648"/>
      <c r="AW117" s="648"/>
      <c r="AX117" s="648"/>
      <c r="AY117" s="648"/>
      <c r="AZ117" s="648"/>
      <c r="BA117" s="648"/>
      <c r="BB117" s="648"/>
      <c r="BC117" s="648"/>
      <c r="BD117" s="648"/>
      <c r="BE117" s="649"/>
    </row>
    <row r="118" spans="1:57" s="154" customFormat="1" ht="18" customHeight="1">
      <c r="A118" s="106"/>
      <c r="B118" s="825"/>
      <c r="C118" s="826"/>
      <c r="D118" s="826"/>
      <c r="E118" s="827"/>
      <c r="F118" s="372"/>
      <c r="G118" s="610" t="s">
        <v>1925</v>
      </c>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319"/>
      <c r="AL118" s="153"/>
      <c r="AM118" s="501" t="b">
        <v>0</v>
      </c>
      <c r="AN118" s="887"/>
      <c r="AO118" s="310"/>
      <c r="AP118" s="310"/>
      <c r="AQ118" s="647"/>
      <c r="AR118" s="648"/>
      <c r="AS118" s="648"/>
      <c r="AT118" s="648"/>
      <c r="AU118" s="648"/>
      <c r="AV118" s="648"/>
      <c r="AW118" s="648"/>
      <c r="AX118" s="648"/>
      <c r="AY118" s="648"/>
      <c r="AZ118" s="648"/>
      <c r="BA118" s="648"/>
      <c r="BB118" s="648"/>
      <c r="BC118" s="648"/>
      <c r="BD118" s="648"/>
      <c r="BE118" s="649"/>
    </row>
    <row r="119" spans="1:57" s="154" customFormat="1" ht="18" customHeight="1" thickBot="1">
      <c r="A119" s="106"/>
      <c r="B119" s="828"/>
      <c r="C119" s="829"/>
      <c r="D119" s="829"/>
      <c r="E119" s="830"/>
      <c r="F119" s="374"/>
      <c r="G119" s="837" t="s">
        <v>1926</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3"/>
      <c r="AM119" s="501" t="b">
        <v>0</v>
      </c>
      <c r="AN119" s="887"/>
      <c r="AO119" s="310"/>
      <c r="AP119" s="310"/>
      <c r="AQ119" s="650"/>
      <c r="AR119" s="651"/>
      <c r="AS119" s="651"/>
      <c r="AT119" s="651"/>
      <c r="AU119" s="651"/>
      <c r="AV119" s="651"/>
      <c r="AW119" s="651"/>
      <c r="AX119" s="651"/>
      <c r="AY119" s="651"/>
      <c r="AZ119" s="651"/>
      <c r="BA119" s="651"/>
      <c r="BB119" s="651"/>
      <c r="BC119" s="651"/>
      <c r="BD119" s="651"/>
      <c r="BE119" s="652"/>
    </row>
    <row r="120" spans="1:57" s="154" customFormat="1" ht="21.6" customHeight="1">
      <c r="A120" s="106"/>
      <c r="B120" s="822" t="s">
        <v>85</v>
      </c>
      <c r="C120" s="823"/>
      <c r="D120" s="823"/>
      <c r="E120" s="824"/>
      <c r="F120" s="375"/>
      <c r="G120" s="831" t="s">
        <v>2024</v>
      </c>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c r="AK120" s="321"/>
      <c r="AL120" s="153"/>
      <c r="AM120" s="501" t="b">
        <v>0</v>
      </c>
      <c r="AN120" s="887">
        <f>COUNTIF(AM120:AM124, TRUE)</f>
        <v>0</v>
      </c>
      <c r="AO120" s="310"/>
      <c r="AP120" s="310"/>
      <c r="AQ120" s="644" t="str">
        <f>IF(AI105="該当", "！この区分（５項目）から２つ以上の取組が選択されていません。",  "！この区分（５項目）から１つ以上の取組が選択されていません。")</f>
        <v>！この区分（５項目）から２つ以上の取組が選択されていません。</v>
      </c>
      <c r="AR120" s="645"/>
      <c r="AS120" s="645"/>
      <c r="AT120" s="645"/>
      <c r="AU120" s="645"/>
      <c r="AV120" s="645"/>
      <c r="AW120" s="645"/>
      <c r="AX120" s="645"/>
      <c r="AY120" s="645"/>
      <c r="AZ120" s="645"/>
      <c r="BA120" s="645"/>
      <c r="BB120" s="645"/>
      <c r="BC120" s="645"/>
      <c r="BD120" s="645"/>
      <c r="BE120" s="646"/>
    </row>
    <row r="121" spans="1:57" s="154" customFormat="1" ht="21.6" customHeight="1">
      <c r="A121" s="106"/>
      <c r="B121" s="825"/>
      <c r="C121" s="826"/>
      <c r="D121" s="826"/>
      <c r="E121" s="827"/>
      <c r="F121" s="372"/>
      <c r="G121" s="821" t="s">
        <v>1927</v>
      </c>
      <c r="H121" s="821"/>
      <c r="I121" s="821"/>
      <c r="J121" s="821"/>
      <c r="K121" s="821"/>
      <c r="L121" s="821"/>
      <c r="M121" s="821"/>
      <c r="N121" s="821"/>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32"/>
      <c r="AL121" s="153"/>
      <c r="AM121" s="501" t="b">
        <v>0</v>
      </c>
      <c r="AN121" s="887"/>
      <c r="AO121" s="310"/>
      <c r="AP121" s="310"/>
      <c r="AQ121" s="647"/>
      <c r="AR121" s="648"/>
      <c r="AS121" s="648"/>
      <c r="AT121" s="648"/>
      <c r="AU121" s="648"/>
      <c r="AV121" s="648"/>
      <c r="AW121" s="648"/>
      <c r="AX121" s="648"/>
      <c r="AY121" s="648"/>
      <c r="AZ121" s="648"/>
      <c r="BA121" s="648"/>
      <c r="BB121" s="648"/>
      <c r="BC121" s="648"/>
      <c r="BD121" s="648"/>
      <c r="BE121" s="649"/>
    </row>
    <row r="122" spans="1:57" s="154" customFormat="1" ht="23.45" customHeight="1">
      <c r="A122" s="106"/>
      <c r="B122" s="825"/>
      <c r="C122" s="826"/>
      <c r="D122" s="826"/>
      <c r="E122" s="827"/>
      <c r="F122" s="372"/>
      <c r="G122" s="821" t="s">
        <v>2025</v>
      </c>
      <c r="H122" s="821"/>
      <c r="I122" s="821"/>
      <c r="J122" s="821"/>
      <c r="K122" s="821"/>
      <c r="L122" s="821"/>
      <c r="M122" s="821"/>
      <c r="N122" s="821"/>
      <c r="O122" s="821"/>
      <c r="P122" s="821"/>
      <c r="Q122" s="821"/>
      <c r="R122" s="821"/>
      <c r="S122" s="821"/>
      <c r="T122" s="821"/>
      <c r="U122" s="821"/>
      <c r="V122" s="821"/>
      <c r="W122" s="821"/>
      <c r="X122" s="821"/>
      <c r="Y122" s="821"/>
      <c r="Z122" s="821"/>
      <c r="AA122" s="821"/>
      <c r="AB122" s="821"/>
      <c r="AC122" s="821"/>
      <c r="AD122" s="821"/>
      <c r="AE122" s="821"/>
      <c r="AF122" s="821"/>
      <c r="AG122" s="821"/>
      <c r="AH122" s="821"/>
      <c r="AI122" s="821"/>
      <c r="AJ122" s="821"/>
      <c r="AK122" s="832"/>
      <c r="AL122" s="153"/>
      <c r="AM122" s="501" t="b">
        <v>0</v>
      </c>
      <c r="AN122" s="887"/>
      <c r="AO122" s="310"/>
      <c r="AP122" s="310"/>
      <c r="AQ122" s="647"/>
      <c r="AR122" s="648"/>
      <c r="AS122" s="648"/>
      <c r="AT122" s="648"/>
      <c r="AU122" s="648"/>
      <c r="AV122" s="648"/>
      <c r="AW122" s="648"/>
      <c r="AX122" s="648"/>
      <c r="AY122" s="648"/>
      <c r="AZ122" s="648"/>
      <c r="BA122" s="648"/>
      <c r="BB122" s="648"/>
      <c r="BC122" s="648"/>
      <c r="BD122" s="648"/>
      <c r="BE122" s="649"/>
    </row>
    <row r="123" spans="1:57" s="154" customFormat="1" ht="18" customHeight="1">
      <c r="A123" s="106"/>
      <c r="B123" s="825"/>
      <c r="C123" s="826"/>
      <c r="D123" s="826"/>
      <c r="E123" s="827"/>
      <c r="F123" s="364"/>
      <c r="G123" s="821" t="s">
        <v>2026</v>
      </c>
      <c r="H123" s="821"/>
      <c r="I123" s="821"/>
      <c r="J123" s="821"/>
      <c r="K123" s="821"/>
      <c r="L123" s="821"/>
      <c r="M123" s="821"/>
      <c r="N123" s="821"/>
      <c r="O123" s="821"/>
      <c r="P123" s="821"/>
      <c r="Q123" s="821"/>
      <c r="R123" s="821"/>
      <c r="S123" s="821"/>
      <c r="T123" s="821"/>
      <c r="U123" s="821"/>
      <c r="V123" s="821"/>
      <c r="W123" s="821"/>
      <c r="X123" s="821"/>
      <c r="Y123" s="821"/>
      <c r="Z123" s="821"/>
      <c r="AA123" s="821"/>
      <c r="AB123" s="821"/>
      <c r="AC123" s="821"/>
      <c r="AD123" s="821"/>
      <c r="AE123" s="821"/>
      <c r="AF123" s="821"/>
      <c r="AG123" s="821"/>
      <c r="AH123" s="821"/>
      <c r="AI123" s="821"/>
      <c r="AJ123" s="821"/>
      <c r="AK123" s="832"/>
      <c r="AL123" s="153"/>
      <c r="AM123" s="501" t="b">
        <v>0</v>
      </c>
      <c r="AN123" s="887"/>
      <c r="AO123" s="310"/>
      <c r="AP123" s="310"/>
      <c r="AQ123" s="647"/>
      <c r="AR123" s="648"/>
      <c r="AS123" s="648"/>
      <c r="AT123" s="648"/>
      <c r="AU123" s="648"/>
      <c r="AV123" s="648"/>
      <c r="AW123" s="648"/>
      <c r="AX123" s="648"/>
      <c r="AY123" s="648"/>
      <c r="AZ123" s="648"/>
      <c r="BA123" s="648"/>
      <c r="BB123" s="648"/>
      <c r="BC123" s="648"/>
      <c r="BD123" s="648"/>
      <c r="BE123" s="649"/>
    </row>
    <row r="124" spans="1:57" s="154" customFormat="1" ht="18" customHeight="1" thickBot="1">
      <c r="A124" s="106"/>
      <c r="B124" s="828"/>
      <c r="C124" s="829"/>
      <c r="D124" s="829"/>
      <c r="E124" s="830"/>
      <c r="F124" s="364"/>
      <c r="G124" s="813" t="s">
        <v>2027</v>
      </c>
      <c r="H124" s="813"/>
      <c r="I124" s="813"/>
      <c r="J124" s="813"/>
      <c r="K124" s="813"/>
      <c r="L124" s="813"/>
      <c r="M124" s="813"/>
      <c r="N124" s="813"/>
      <c r="O124" s="813"/>
      <c r="P124" s="813"/>
      <c r="Q124" s="813"/>
      <c r="R124" s="813"/>
      <c r="S124" s="813"/>
      <c r="T124" s="813"/>
      <c r="U124" s="813"/>
      <c r="V124" s="813"/>
      <c r="W124" s="813"/>
      <c r="X124" s="813"/>
      <c r="Y124" s="813"/>
      <c r="Z124" s="813"/>
      <c r="AA124" s="813"/>
      <c r="AB124" s="813"/>
      <c r="AC124" s="813"/>
      <c r="AD124" s="813"/>
      <c r="AE124" s="813"/>
      <c r="AF124" s="813"/>
      <c r="AG124" s="813"/>
      <c r="AH124" s="813"/>
      <c r="AI124" s="813"/>
      <c r="AJ124" s="813"/>
      <c r="AK124" s="814"/>
      <c r="AL124" s="153"/>
      <c r="AM124" s="501" t="b">
        <v>0</v>
      </c>
      <c r="AN124" s="887"/>
      <c r="AO124" s="310"/>
      <c r="AP124" s="310"/>
      <c r="AQ124" s="650"/>
      <c r="AR124" s="651"/>
      <c r="AS124" s="651"/>
      <c r="AT124" s="651"/>
      <c r="AU124" s="651"/>
      <c r="AV124" s="651"/>
      <c r="AW124" s="651"/>
      <c r="AX124" s="651"/>
      <c r="AY124" s="651"/>
      <c r="AZ124" s="651"/>
      <c r="BA124" s="651"/>
      <c r="BB124" s="651"/>
      <c r="BC124" s="651"/>
      <c r="BD124" s="651"/>
      <c r="BE124" s="652"/>
    </row>
    <row r="125" spans="1:57" s="154" customFormat="1" ht="18" customHeight="1">
      <c r="A125" s="106"/>
      <c r="B125" s="822" t="s">
        <v>86</v>
      </c>
      <c r="C125" s="823"/>
      <c r="D125" s="823"/>
      <c r="E125" s="824"/>
      <c r="F125" s="373"/>
      <c r="G125" s="833" t="s">
        <v>2028</v>
      </c>
      <c r="H125" s="833"/>
      <c r="I125" s="833"/>
      <c r="J125" s="833"/>
      <c r="K125" s="833"/>
      <c r="L125" s="833"/>
      <c r="M125" s="833"/>
      <c r="N125" s="833"/>
      <c r="O125" s="833"/>
      <c r="P125" s="833"/>
      <c r="Q125" s="833"/>
      <c r="R125" s="833"/>
      <c r="S125" s="833"/>
      <c r="T125" s="833"/>
      <c r="U125" s="833"/>
      <c r="V125" s="833"/>
      <c r="W125" s="833"/>
      <c r="X125" s="833"/>
      <c r="Y125" s="833"/>
      <c r="Z125" s="833"/>
      <c r="AA125" s="833"/>
      <c r="AB125" s="833"/>
      <c r="AC125" s="833"/>
      <c r="AD125" s="833"/>
      <c r="AE125" s="833"/>
      <c r="AF125" s="833"/>
      <c r="AG125" s="833"/>
      <c r="AH125" s="833"/>
      <c r="AI125" s="833"/>
      <c r="AJ125" s="833"/>
      <c r="AK125" s="834"/>
      <c r="AL125" s="106"/>
      <c r="AM125" s="501" t="b">
        <v>0</v>
      </c>
      <c r="AN125" s="887">
        <f>COUNTIF(AM125:AM128, TRUE)</f>
        <v>0</v>
      </c>
      <c r="AO125" s="310"/>
      <c r="AP125" s="310"/>
      <c r="AQ125" s="644" t="str">
        <f>IF(AI105="該当", "！この区分（４項目）から２つ以上の取組が選択されていません。",  "！この区分（４項目）から１つ以上の取組が選択されていません。")</f>
        <v>！この区分（４項目）から２つ以上の取組が選択されていません。</v>
      </c>
      <c r="AR125" s="645"/>
      <c r="AS125" s="645"/>
      <c r="AT125" s="645"/>
      <c r="AU125" s="645"/>
      <c r="AV125" s="645"/>
      <c r="AW125" s="645"/>
      <c r="AX125" s="645"/>
      <c r="AY125" s="645"/>
      <c r="AZ125" s="645"/>
      <c r="BA125" s="645"/>
      <c r="BB125" s="645"/>
      <c r="BC125" s="645"/>
      <c r="BD125" s="645"/>
      <c r="BE125" s="646"/>
    </row>
    <row r="126" spans="1:57" s="154" customFormat="1" ht="18" customHeight="1">
      <c r="A126" s="106"/>
      <c r="B126" s="825"/>
      <c r="C126" s="826"/>
      <c r="D126" s="826"/>
      <c r="E126" s="827"/>
      <c r="F126" s="372"/>
      <c r="G126" s="628" t="s">
        <v>2029</v>
      </c>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9"/>
      <c r="AL126" s="153"/>
      <c r="AM126" s="501" t="b">
        <v>0</v>
      </c>
      <c r="AN126" s="887"/>
      <c r="AO126" s="310"/>
      <c r="AP126" s="310"/>
      <c r="AQ126" s="647"/>
      <c r="AR126" s="648"/>
      <c r="AS126" s="648"/>
      <c r="AT126" s="648"/>
      <c r="AU126" s="648"/>
      <c r="AV126" s="648"/>
      <c r="AW126" s="648"/>
      <c r="AX126" s="648"/>
      <c r="AY126" s="648"/>
      <c r="AZ126" s="648"/>
      <c r="BA126" s="648"/>
      <c r="BB126" s="648"/>
      <c r="BC126" s="648"/>
      <c r="BD126" s="648"/>
      <c r="BE126" s="649"/>
    </row>
    <row r="127" spans="1:57" s="154" customFormat="1" ht="20.45" customHeight="1">
      <c r="A127" s="106"/>
      <c r="B127" s="825"/>
      <c r="C127" s="826"/>
      <c r="D127" s="826"/>
      <c r="E127" s="827"/>
      <c r="F127" s="372"/>
      <c r="G127" s="821" t="s">
        <v>2030</v>
      </c>
      <c r="H127" s="821"/>
      <c r="I127" s="821"/>
      <c r="J127" s="821"/>
      <c r="K127" s="821"/>
      <c r="L127" s="821"/>
      <c r="M127" s="821"/>
      <c r="N127" s="821"/>
      <c r="O127" s="821"/>
      <c r="P127" s="821"/>
      <c r="Q127" s="821"/>
      <c r="R127" s="821"/>
      <c r="S127" s="821"/>
      <c r="T127" s="821"/>
      <c r="U127" s="821"/>
      <c r="V127" s="821"/>
      <c r="W127" s="821"/>
      <c r="X127" s="821"/>
      <c r="Y127" s="821"/>
      <c r="Z127" s="821"/>
      <c r="AA127" s="821"/>
      <c r="AB127" s="821"/>
      <c r="AC127" s="821"/>
      <c r="AD127" s="821"/>
      <c r="AE127" s="821"/>
      <c r="AF127" s="821"/>
      <c r="AG127" s="821"/>
      <c r="AH127" s="821"/>
      <c r="AI127" s="821"/>
      <c r="AJ127" s="821"/>
      <c r="AK127" s="832"/>
      <c r="AL127" s="153"/>
      <c r="AM127" s="501" t="b">
        <v>0</v>
      </c>
      <c r="AN127" s="887"/>
      <c r="AO127" s="310"/>
      <c r="AP127" s="310"/>
      <c r="AQ127" s="647"/>
      <c r="AR127" s="648"/>
      <c r="AS127" s="648"/>
      <c r="AT127" s="648"/>
      <c r="AU127" s="648"/>
      <c r="AV127" s="648"/>
      <c r="AW127" s="648"/>
      <c r="AX127" s="648"/>
      <c r="AY127" s="648"/>
      <c r="AZ127" s="648"/>
      <c r="BA127" s="648"/>
      <c r="BB127" s="648"/>
      <c r="BC127" s="648"/>
      <c r="BD127" s="648"/>
      <c r="BE127" s="649"/>
    </row>
    <row r="128" spans="1:57" s="154" customFormat="1" ht="18" customHeight="1" thickBot="1">
      <c r="A128" s="106"/>
      <c r="B128" s="828"/>
      <c r="C128" s="829"/>
      <c r="D128" s="829"/>
      <c r="E128" s="830"/>
      <c r="F128" s="374"/>
      <c r="G128" s="835" t="s">
        <v>2031</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3"/>
      <c r="AM128" s="501" t="b">
        <v>0</v>
      </c>
      <c r="AN128" s="887"/>
      <c r="AO128" s="310"/>
      <c r="AP128" s="310"/>
      <c r="AQ128" s="650"/>
      <c r="AR128" s="651"/>
      <c r="AS128" s="651"/>
      <c r="AT128" s="651"/>
      <c r="AU128" s="651"/>
      <c r="AV128" s="651"/>
      <c r="AW128" s="651"/>
      <c r="AX128" s="651"/>
      <c r="AY128" s="651"/>
      <c r="AZ128" s="651"/>
      <c r="BA128" s="651"/>
      <c r="BB128" s="651"/>
      <c r="BC128" s="651"/>
      <c r="BD128" s="651"/>
      <c r="BE128" s="652"/>
    </row>
    <row r="129" spans="1:57" s="154" customFormat="1" ht="18" customHeight="1">
      <c r="A129" s="106"/>
      <c r="B129" s="881" t="s">
        <v>87</v>
      </c>
      <c r="C129" s="882"/>
      <c r="D129" s="882"/>
      <c r="E129" s="883"/>
      <c r="F129" s="375"/>
      <c r="G129" s="833" t="s">
        <v>1928</v>
      </c>
      <c r="H129" s="833"/>
      <c r="I129" s="833"/>
      <c r="J129" s="833"/>
      <c r="K129" s="833"/>
      <c r="L129" s="833"/>
      <c r="M129" s="833"/>
      <c r="N129" s="833"/>
      <c r="O129" s="833"/>
      <c r="P129" s="833"/>
      <c r="Q129" s="833"/>
      <c r="R129" s="833"/>
      <c r="S129" s="833"/>
      <c r="T129" s="833"/>
      <c r="U129" s="833"/>
      <c r="V129" s="833"/>
      <c r="W129" s="833"/>
      <c r="X129" s="833"/>
      <c r="Y129" s="833"/>
      <c r="Z129" s="833"/>
      <c r="AA129" s="833"/>
      <c r="AB129" s="833"/>
      <c r="AC129" s="833"/>
      <c r="AD129" s="833"/>
      <c r="AE129" s="833"/>
      <c r="AF129" s="833"/>
      <c r="AG129" s="833"/>
      <c r="AH129" s="833"/>
      <c r="AI129" s="833"/>
      <c r="AJ129" s="833"/>
      <c r="AK129" s="321"/>
      <c r="AL129" s="153"/>
      <c r="AM129" s="501" t="b">
        <v>0</v>
      </c>
      <c r="AN129" s="887">
        <f>COUNTIF(AM129:AM135, TRUE)</f>
        <v>0</v>
      </c>
      <c r="AO129" s="310"/>
      <c r="AP129" s="310"/>
      <c r="AQ129" s="869" t="str">
        <f>IF(AND(AI105="該当", AM129=FALSE),"！⑱の取組は必須です。",  "")</f>
        <v>！⑱の取組は必須です。</v>
      </c>
      <c r="AR129" s="870"/>
      <c r="AS129" s="870"/>
      <c r="AT129" s="870"/>
      <c r="AU129" s="870"/>
      <c r="AV129" s="870"/>
      <c r="AW129" s="870"/>
      <c r="AX129" s="870"/>
      <c r="AY129" s="870"/>
      <c r="AZ129" s="870"/>
      <c r="BA129" s="870"/>
      <c r="BB129" s="870"/>
      <c r="BC129" s="870"/>
      <c r="BD129" s="870"/>
      <c r="BE129" s="871"/>
    </row>
    <row r="130" spans="1:57" s="154" customFormat="1" ht="18" customHeight="1">
      <c r="A130" s="106"/>
      <c r="B130" s="884"/>
      <c r="C130" s="691"/>
      <c r="D130" s="691"/>
      <c r="E130" s="885"/>
      <c r="F130" s="372"/>
      <c r="G130" s="821" t="s">
        <v>1929</v>
      </c>
      <c r="H130" s="821"/>
      <c r="I130" s="821"/>
      <c r="J130" s="821"/>
      <c r="K130" s="821"/>
      <c r="L130" s="821"/>
      <c r="M130" s="821"/>
      <c r="N130" s="821"/>
      <c r="O130" s="821"/>
      <c r="P130" s="821"/>
      <c r="Q130" s="821"/>
      <c r="R130" s="821"/>
      <c r="S130" s="821"/>
      <c r="T130" s="821"/>
      <c r="U130" s="821"/>
      <c r="V130" s="821"/>
      <c r="W130" s="821"/>
      <c r="X130" s="821"/>
      <c r="Y130" s="821"/>
      <c r="Z130" s="821"/>
      <c r="AA130" s="821"/>
      <c r="AB130" s="821"/>
      <c r="AC130" s="821"/>
      <c r="AD130" s="821"/>
      <c r="AE130" s="821"/>
      <c r="AF130" s="821"/>
      <c r="AG130" s="821"/>
      <c r="AH130" s="821"/>
      <c r="AI130" s="821"/>
      <c r="AJ130" s="821"/>
      <c r="AK130" s="319"/>
      <c r="AL130" s="153"/>
      <c r="AM130" s="501" t="b">
        <v>0</v>
      </c>
      <c r="AN130" s="887"/>
      <c r="AO130" s="310"/>
      <c r="AP130" s="310"/>
      <c r="AQ130" s="647" t="str">
        <f>IF(AI105="該当", "！この区分（７項目）から３つ以上の取組が選択されていません。",  "！この区分（７項目）から２つ以上の取組が選択されていません。")</f>
        <v>！この区分（７項目）から３つ以上の取組が選択されていません。</v>
      </c>
      <c r="AR130" s="648"/>
      <c r="AS130" s="648"/>
      <c r="AT130" s="648"/>
      <c r="AU130" s="648"/>
      <c r="AV130" s="648"/>
      <c r="AW130" s="648"/>
      <c r="AX130" s="648"/>
      <c r="AY130" s="648"/>
      <c r="AZ130" s="648"/>
      <c r="BA130" s="648"/>
      <c r="BB130" s="648"/>
      <c r="BC130" s="648"/>
      <c r="BD130" s="648"/>
      <c r="BE130" s="649"/>
    </row>
    <row r="131" spans="1:57" s="154" customFormat="1" ht="18" customHeight="1">
      <c r="A131" s="106"/>
      <c r="B131" s="884"/>
      <c r="C131" s="691"/>
      <c r="D131" s="691"/>
      <c r="E131" s="885"/>
      <c r="F131" s="372"/>
      <c r="G131" s="821" t="s">
        <v>1930</v>
      </c>
      <c r="H131" s="821"/>
      <c r="I131" s="821"/>
      <c r="J131" s="821"/>
      <c r="K131" s="821"/>
      <c r="L131" s="821"/>
      <c r="M131" s="821"/>
      <c r="N131" s="821"/>
      <c r="O131" s="821"/>
      <c r="P131" s="821"/>
      <c r="Q131" s="821"/>
      <c r="R131" s="821"/>
      <c r="S131" s="821"/>
      <c r="T131" s="821"/>
      <c r="U131" s="821"/>
      <c r="V131" s="821"/>
      <c r="W131" s="821"/>
      <c r="X131" s="821"/>
      <c r="Y131" s="821"/>
      <c r="Z131" s="821"/>
      <c r="AA131" s="821"/>
      <c r="AB131" s="821"/>
      <c r="AC131" s="821"/>
      <c r="AD131" s="821"/>
      <c r="AE131" s="821"/>
      <c r="AF131" s="821"/>
      <c r="AG131" s="821"/>
      <c r="AH131" s="821"/>
      <c r="AI131" s="821"/>
      <c r="AJ131" s="821"/>
      <c r="AK131" s="832"/>
      <c r="AL131" s="153"/>
      <c r="AM131" s="501" t="b">
        <v>0</v>
      </c>
      <c r="AN131" s="887"/>
      <c r="AO131" s="310"/>
      <c r="AP131" s="310"/>
      <c r="AQ131" s="647"/>
      <c r="AR131" s="648"/>
      <c r="AS131" s="648"/>
      <c r="AT131" s="648"/>
      <c r="AU131" s="648"/>
      <c r="AV131" s="648"/>
      <c r="AW131" s="648"/>
      <c r="AX131" s="648"/>
      <c r="AY131" s="648"/>
      <c r="AZ131" s="648"/>
      <c r="BA131" s="648"/>
      <c r="BB131" s="648"/>
      <c r="BC131" s="648"/>
      <c r="BD131" s="648"/>
      <c r="BE131" s="649"/>
    </row>
    <row r="132" spans="1:57" s="154" customFormat="1" ht="18" customHeight="1">
      <c r="A132" s="106"/>
      <c r="B132" s="884"/>
      <c r="C132" s="691"/>
      <c r="D132" s="691"/>
      <c r="E132" s="885"/>
      <c r="F132" s="372"/>
      <c r="G132" s="837" t="s">
        <v>2032</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20"/>
      <c r="AL132" s="153"/>
      <c r="AM132" s="501" t="b">
        <v>0</v>
      </c>
      <c r="AN132" s="887"/>
      <c r="AO132" s="310"/>
      <c r="AP132" s="310"/>
      <c r="AQ132" s="647"/>
      <c r="AR132" s="648"/>
      <c r="AS132" s="648"/>
      <c r="AT132" s="648"/>
      <c r="AU132" s="648"/>
      <c r="AV132" s="648"/>
      <c r="AW132" s="648"/>
      <c r="AX132" s="648"/>
      <c r="AY132" s="648"/>
      <c r="AZ132" s="648"/>
      <c r="BA132" s="648"/>
      <c r="BB132" s="648"/>
      <c r="BC132" s="648"/>
      <c r="BD132" s="648"/>
      <c r="BE132" s="649"/>
    </row>
    <row r="133" spans="1:57" s="154" customFormat="1" ht="20.45" customHeight="1">
      <c r="A133" s="106"/>
      <c r="B133" s="884"/>
      <c r="C133" s="691"/>
      <c r="D133" s="691"/>
      <c r="E133" s="885"/>
      <c r="F133" s="372"/>
      <c r="G133" s="837" t="s">
        <v>1931</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3"/>
      <c r="AM133" s="501" t="b">
        <v>0</v>
      </c>
      <c r="AN133" s="887"/>
      <c r="AO133" s="310"/>
      <c r="AP133" s="310"/>
      <c r="AQ133" s="647"/>
      <c r="AR133" s="648"/>
      <c r="AS133" s="648"/>
      <c r="AT133" s="648"/>
      <c r="AU133" s="648"/>
      <c r="AV133" s="648"/>
      <c r="AW133" s="648"/>
      <c r="AX133" s="648"/>
      <c r="AY133" s="648"/>
      <c r="AZ133" s="648"/>
      <c r="BA133" s="648"/>
      <c r="BB133" s="648"/>
      <c r="BC133" s="648"/>
      <c r="BD133" s="648"/>
      <c r="BE133" s="649"/>
    </row>
    <row r="134" spans="1:57" s="154" customFormat="1" ht="28.9" customHeight="1">
      <c r="A134" s="106"/>
      <c r="B134" s="884"/>
      <c r="C134" s="691"/>
      <c r="D134" s="691"/>
      <c r="E134" s="885"/>
      <c r="F134" s="376"/>
      <c r="G134" s="821" t="s">
        <v>2033</v>
      </c>
      <c r="H134" s="821"/>
      <c r="I134" s="821"/>
      <c r="J134" s="821"/>
      <c r="K134" s="821"/>
      <c r="L134" s="821"/>
      <c r="M134" s="821"/>
      <c r="N134" s="821"/>
      <c r="O134" s="821"/>
      <c r="P134" s="821"/>
      <c r="Q134" s="821"/>
      <c r="R134" s="821"/>
      <c r="S134" s="821"/>
      <c r="T134" s="821"/>
      <c r="U134" s="821"/>
      <c r="V134" s="821"/>
      <c r="W134" s="821"/>
      <c r="X134" s="821"/>
      <c r="Y134" s="821"/>
      <c r="Z134" s="821"/>
      <c r="AA134" s="821"/>
      <c r="AB134" s="821"/>
      <c r="AC134" s="821"/>
      <c r="AD134" s="821"/>
      <c r="AE134" s="821"/>
      <c r="AF134" s="821"/>
      <c r="AG134" s="821"/>
      <c r="AH134" s="821"/>
      <c r="AI134" s="821"/>
      <c r="AJ134" s="821"/>
      <c r="AK134" s="832"/>
      <c r="AL134" s="153"/>
      <c r="AM134" s="501" t="b">
        <v>0</v>
      </c>
      <c r="AN134" s="887"/>
      <c r="AO134" s="310"/>
      <c r="AP134" s="310"/>
      <c r="AQ134" s="647"/>
      <c r="AR134" s="648"/>
      <c r="AS134" s="648"/>
      <c r="AT134" s="648"/>
      <c r="AU134" s="648"/>
      <c r="AV134" s="648"/>
      <c r="AW134" s="648"/>
      <c r="AX134" s="648"/>
      <c r="AY134" s="648"/>
      <c r="AZ134" s="648"/>
      <c r="BA134" s="648"/>
      <c r="BB134" s="648"/>
      <c r="BC134" s="648"/>
      <c r="BD134" s="648"/>
      <c r="BE134" s="649"/>
    </row>
    <row r="135" spans="1:57" s="154" customFormat="1" ht="33" customHeight="1" thickBot="1">
      <c r="A135" s="106"/>
      <c r="B135" s="884"/>
      <c r="C135" s="691"/>
      <c r="D135" s="691"/>
      <c r="E135" s="885"/>
      <c r="F135" s="372"/>
      <c r="G135" s="821" t="s">
        <v>1932</v>
      </c>
      <c r="H135" s="821"/>
      <c r="I135" s="821"/>
      <c r="J135" s="821"/>
      <c r="K135" s="821"/>
      <c r="L135" s="821"/>
      <c r="M135" s="821"/>
      <c r="N135" s="821"/>
      <c r="O135" s="821"/>
      <c r="P135" s="821"/>
      <c r="Q135" s="821"/>
      <c r="R135" s="821"/>
      <c r="S135" s="821"/>
      <c r="T135" s="821"/>
      <c r="U135" s="821"/>
      <c r="V135" s="821"/>
      <c r="W135" s="821"/>
      <c r="X135" s="821"/>
      <c r="Y135" s="821"/>
      <c r="Z135" s="821"/>
      <c r="AA135" s="821"/>
      <c r="AB135" s="821"/>
      <c r="AC135" s="821"/>
      <c r="AD135" s="821"/>
      <c r="AE135" s="821"/>
      <c r="AF135" s="821"/>
      <c r="AG135" s="821"/>
      <c r="AH135" s="821"/>
      <c r="AI135" s="821"/>
      <c r="AJ135" s="821"/>
      <c r="AK135" s="832"/>
      <c r="AL135" s="153"/>
      <c r="AM135" s="501" t="b">
        <v>0</v>
      </c>
      <c r="AN135" s="887"/>
      <c r="AQ135" s="647"/>
      <c r="AR135" s="648"/>
      <c r="AS135" s="648"/>
      <c r="AT135" s="648"/>
      <c r="AU135" s="648"/>
      <c r="AV135" s="648"/>
      <c r="AW135" s="648"/>
      <c r="AX135" s="648"/>
      <c r="AY135" s="648"/>
      <c r="AZ135" s="648"/>
      <c r="BA135" s="648"/>
      <c r="BB135" s="648"/>
      <c r="BC135" s="648"/>
      <c r="BD135" s="648"/>
      <c r="BE135" s="649"/>
    </row>
    <row r="136" spans="1:57" s="154" customFormat="1" ht="18" customHeight="1">
      <c r="A136" s="106"/>
      <c r="B136" s="822" t="s">
        <v>88</v>
      </c>
      <c r="C136" s="823"/>
      <c r="D136" s="823"/>
      <c r="E136" s="824"/>
      <c r="F136" s="373"/>
      <c r="G136" s="833" t="s">
        <v>2034</v>
      </c>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9"/>
      <c r="AL136" s="153"/>
      <c r="AM136" s="501" t="b">
        <v>0</v>
      </c>
      <c r="AN136" s="887">
        <f>COUNTIF(AM136:AM139,TRUE)</f>
        <v>0</v>
      </c>
      <c r="AO136" s="310"/>
      <c r="AP136" s="310"/>
      <c r="AQ136" s="644" t="str">
        <f>IF(AI105="該当", "！この区分（４項目）から２つ以上の取組が選択されていません。",  "！この区分（４項目）から１つ以上の取組が選択されていません。")</f>
        <v>！この区分（４項目）から２つ以上の取組が選択されていません。</v>
      </c>
      <c r="AR136" s="645"/>
      <c r="AS136" s="645"/>
      <c r="AT136" s="645"/>
      <c r="AU136" s="645"/>
      <c r="AV136" s="645"/>
      <c r="AW136" s="645"/>
      <c r="AX136" s="645"/>
      <c r="AY136" s="645"/>
      <c r="AZ136" s="645"/>
      <c r="BA136" s="645"/>
      <c r="BB136" s="645"/>
      <c r="BC136" s="645"/>
      <c r="BD136" s="645"/>
      <c r="BE136" s="646"/>
    </row>
    <row r="137" spans="1:57" s="154" customFormat="1" ht="18" customHeight="1">
      <c r="A137" s="106"/>
      <c r="B137" s="825"/>
      <c r="C137" s="826"/>
      <c r="D137" s="826"/>
      <c r="E137" s="827"/>
      <c r="F137" s="372"/>
      <c r="G137" s="821" t="s">
        <v>2035</v>
      </c>
      <c r="H137" s="821"/>
      <c r="I137" s="821"/>
      <c r="J137" s="821"/>
      <c r="K137" s="821"/>
      <c r="L137" s="821"/>
      <c r="M137" s="821"/>
      <c r="N137" s="821"/>
      <c r="O137" s="821"/>
      <c r="P137" s="821"/>
      <c r="Q137" s="821"/>
      <c r="R137" s="821"/>
      <c r="S137" s="821"/>
      <c r="T137" s="821"/>
      <c r="U137" s="821"/>
      <c r="V137" s="821"/>
      <c r="W137" s="821"/>
      <c r="X137" s="821"/>
      <c r="Y137" s="821"/>
      <c r="Z137" s="821"/>
      <c r="AA137" s="821"/>
      <c r="AB137" s="821"/>
      <c r="AC137" s="821"/>
      <c r="AD137" s="821"/>
      <c r="AE137" s="821"/>
      <c r="AF137" s="821"/>
      <c r="AG137" s="821"/>
      <c r="AH137" s="821"/>
      <c r="AI137" s="821"/>
      <c r="AJ137" s="821"/>
      <c r="AK137" s="322"/>
      <c r="AL137" s="153"/>
      <c r="AM137" s="501" t="b">
        <v>0</v>
      </c>
      <c r="AN137" s="887"/>
      <c r="AO137" s="310"/>
      <c r="AP137" s="310"/>
      <c r="AQ137" s="647"/>
      <c r="AR137" s="648"/>
      <c r="AS137" s="648"/>
      <c r="AT137" s="648"/>
      <c r="AU137" s="648"/>
      <c r="AV137" s="648"/>
      <c r="AW137" s="648"/>
      <c r="AX137" s="648"/>
      <c r="AY137" s="648"/>
      <c r="AZ137" s="648"/>
      <c r="BA137" s="648"/>
      <c r="BB137" s="648"/>
      <c r="BC137" s="648"/>
      <c r="BD137" s="648"/>
      <c r="BE137" s="649"/>
    </row>
    <row r="138" spans="1:57" s="154" customFormat="1" ht="18" customHeight="1">
      <c r="A138" s="106"/>
      <c r="B138" s="825"/>
      <c r="C138" s="826"/>
      <c r="D138" s="826"/>
      <c r="E138" s="827"/>
      <c r="F138" s="372"/>
      <c r="G138" s="821" t="s">
        <v>2036</v>
      </c>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322"/>
      <c r="AL138" s="106"/>
      <c r="AM138" s="501" t="b">
        <v>0</v>
      </c>
      <c r="AN138" s="887"/>
      <c r="AO138" s="310"/>
      <c r="AP138" s="310"/>
      <c r="AQ138" s="647"/>
      <c r="AR138" s="648"/>
      <c r="AS138" s="648"/>
      <c r="AT138" s="648"/>
      <c r="AU138" s="648"/>
      <c r="AV138" s="648"/>
      <c r="AW138" s="648"/>
      <c r="AX138" s="648"/>
      <c r="AY138" s="648"/>
      <c r="AZ138" s="648"/>
      <c r="BA138" s="648"/>
      <c r="BB138" s="648"/>
      <c r="BC138" s="648"/>
      <c r="BD138" s="648"/>
      <c r="BE138" s="649"/>
    </row>
    <row r="139" spans="1:57" s="154" customFormat="1" ht="19.899999999999999" customHeight="1" thickBot="1">
      <c r="A139" s="106"/>
      <c r="B139" s="828"/>
      <c r="C139" s="829"/>
      <c r="D139" s="829"/>
      <c r="E139" s="830"/>
      <c r="F139" s="374"/>
      <c r="G139" s="835" t="s">
        <v>2037</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23"/>
      <c r="AL139" s="153"/>
      <c r="AM139" s="501" t="b">
        <v>0</v>
      </c>
      <c r="AN139" s="887"/>
      <c r="AO139" s="324"/>
      <c r="AP139" s="324"/>
      <c r="AQ139" s="650"/>
      <c r="AR139" s="651"/>
      <c r="AS139" s="651"/>
      <c r="AT139" s="651"/>
      <c r="AU139" s="651"/>
      <c r="AV139" s="651"/>
      <c r="AW139" s="651"/>
      <c r="AX139" s="651"/>
      <c r="AY139" s="651"/>
      <c r="AZ139" s="651"/>
      <c r="BA139" s="651"/>
      <c r="BB139" s="651"/>
      <c r="BC139" s="651"/>
      <c r="BD139" s="651"/>
      <c r="BE139" s="652"/>
    </row>
    <row r="140" spans="1:57" ht="9.6"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45"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818"/>
      <c r="C142" s="819"/>
      <c r="D142" s="819"/>
      <c r="E142" s="819"/>
      <c r="F142" s="819"/>
      <c r="G142" s="819"/>
      <c r="H142" s="819"/>
      <c r="I142" s="819"/>
      <c r="J142" s="819"/>
      <c r="K142" s="819"/>
      <c r="L142" s="819"/>
      <c r="M142" s="819"/>
      <c r="N142" s="819"/>
      <c r="O142" s="819"/>
      <c r="P142" s="819"/>
      <c r="Q142" s="819"/>
      <c r="R142" s="819"/>
      <c r="S142" s="819"/>
      <c r="T142" s="819"/>
      <c r="U142" s="819"/>
      <c r="V142" s="819"/>
      <c r="W142" s="819"/>
      <c r="X142" s="819"/>
      <c r="Y142" s="819"/>
      <c r="Z142" s="819"/>
      <c r="AA142" s="819"/>
      <c r="AB142" s="819"/>
      <c r="AC142" s="819"/>
      <c r="AD142" s="819"/>
      <c r="AE142" s="819"/>
      <c r="AF142" s="819"/>
      <c r="AG142" s="819"/>
      <c r="AH142" s="819"/>
      <c r="AI142" s="819"/>
      <c r="AJ142" s="819"/>
      <c r="AK142" s="820"/>
      <c r="AL142" s="153"/>
      <c r="AM142"/>
      <c r="AN142" s="331"/>
      <c r="AO142" s="331"/>
      <c r="AP142" s="331"/>
      <c r="AQ142" s="331"/>
      <c r="AR142" s="331"/>
      <c r="AS142" s="331"/>
      <c r="AT142" s="331"/>
      <c r="AU142" s="331"/>
      <c r="AV142" s="331"/>
      <c r="AW142" s="331"/>
      <c r="AX142" s="331"/>
      <c r="AY142" s="331"/>
      <c r="AZ142" s="331"/>
      <c r="BA142" s="331"/>
    </row>
    <row r="143" spans="1:57" s="154" customFormat="1" ht="16.149999999999999"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812" t="s">
        <v>2131</v>
      </c>
      <c r="D144" s="812"/>
      <c r="E144" s="812"/>
      <c r="F144" s="812"/>
      <c r="G144" s="812"/>
      <c r="H144" s="812"/>
      <c r="I144" s="812"/>
      <c r="J144" s="812"/>
      <c r="K144" s="812"/>
      <c r="L144" s="812"/>
      <c r="M144" s="812"/>
      <c r="N144" s="812"/>
      <c r="O144" s="812"/>
      <c r="P144" s="812"/>
      <c r="Q144" s="812"/>
      <c r="R144" s="812"/>
      <c r="S144" s="812"/>
      <c r="T144" s="812"/>
      <c r="U144" s="812"/>
      <c r="V144" s="812"/>
      <c r="W144" s="812"/>
      <c r="X144" s="812"/>
      <c r="Y144" s="812"/>
      <c r="Z144" s="812"/>
      <c r="AA144" s="812"/>
      <c r="AB144" s="812"/>
      <c r="AC144" s="812"/>
      <c r="AD144" s="812"/>
      <c r="AE144" s="812"/>
      <c r="AF144" s="812"/>
      <c r="AG144" s="812"/>
      <c r="AH144" s="812"/>
      <c r="AI144" s="812"/>
      <c r="AJ144" s="812"/>
      <c r="AK144" s="812"/>
      <c r="AL144" s="106"/>
      <c r="AT144" s="160"/>
      <c r="AU144" s="160"/>
      <c r="AV144" s="160"/>
      <c r="AW144" s="160"/>
      <c r="AX144" s="160"/>
    </row>
    <row r="145" spans="1:53" s="154" customFormat="1" ht="16.899999999999999"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45"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599999999999994" customHeight="1">
      <c r="A147" s="106"/>
      <c r="B147" s="337" t="s">
        <v>92</v>
      </c>
      <c r="C147" s="811" t="s">
        <v>2132</v>
      </c>
      <c r="D147" s="811"/>
      <c r="E147" s="811"/>
      <c r="F147" s="811"/>
      <c r="G147" s="811"/>
      <c r="H147" s="811"/>
      <c r="I147" s="811"/>
      <c r="J147" s="811"/>
      <c r="K147" s="811"/>
      <c r="L147" s="811"/>
      <c r="M147" s="811"/>
      <c r="N147" s="811"/>
      <c r="O147" s="811"/>
      <c r="P147" s="811"/>
      <c r="Q147" s="811"/>
      <c r="R147" s="811"/>
      <c r="S147" s="811"/>
      <c r="T147" s="811"/>
      <c r="U147" s="811"/>
      <c r="V147" s="811"/>
      <c r="W147" s="811"/>
      <c r="X147" s="811"/>
      <c r="Y147" s="811"/>
      <c r="Z147" s="811"/>
      <c r="AA147" s="811"/>
      <c r="AB147" s="811"/>
      <c r="AC147" s="811"/>
      <c r="AD147" s="811"/>
      <c r="AE147" s="811"/>
      <c r="AF147" s="811"/>
      <c r="AG147" s="811"/>
      <c r="AH147" s="811"/>
      <c r="AI147" s="811"/>
      <c r="AJ147" s="811"/>
      <c r="AK147" s="338"/>
      <c r="AL147" s="106"/>
    </row>
    <row r="148" spans="1:53" ht="6.6"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847" t="s">
        <v>2175</v>
      </c>
      <c r="F149" s="848"/>
      <c r="G149" s="342" t="s">
        <v>94</v>
      </c>
      <c r="H149" s="847" t="s">
        <v>2175</v>
      </c>
      <c r="I149" s="848"/>
      <c r="J149" s="342" t="s">
        <v>95</v>
      </c>
      <c r="K149" s="847" t="s">
        <v>2175</v>
      </c>
      <c r="L149" s="848"/>
      <c r="M149" s="342" t="s">
        <v>96</v>
      </c>
      <c r="N149" s="340"/>
      <c r="O149" s="849" t="s">
        <v>7</v>
      </c>
      <c r="P149" s="849"/>
      <c r="Q149" s="849"/>
      <c r="R149" s="843" t="str">
        <f>IF(H7="","",H7)</f>
        <v>○○サービス事業所</v>
      </c>
      <c r="S149" s="843"/>
      <c r="T149" s="843"/>
      <c r="U149" s="843"/>
      <c r="V149" s="843"/>
      <c r="W149" s="843"/>
      <c r="X149" s="843"/>
      <c r="Y149" s="843"/>
      <c r="Z149" s="843"/>
      <c r="AA149" s="843"/>
      <c r="AB149" s="843"/>
      <c r="AC149" s="843"/>
      <c r="AD149" s="843"/>
      <c r="AE149" s="843"/>
      <c r="AF149" s="843"/>
      <c r="AG149" s="843"/>
      <c r="AH149" s="843"/>
      <c r="AI149" s="843"/>
      <c r="AJ149" s="343"/>
      <c r="AK149" s="344"/>
      <c r="AL149" s="339"/>
      <c r="AM149"/>
    </row>
    <row r="150" spans="1:53" s="345" customFormat="1" ht="19.899999999999999" customHeight="1">
      <c r="A150" s="106"/>
      <c r="B150" s="341"/>
      <c r="C150" s="346"/>
      <c r="D150" s="342"/>
      <c r="E150" s="342"/>
      <c r="F150" s="342"/>
      <c r="G150" s="342"/>
      <c r="H150" s="342"/>
      <c r="I150" s="342"/>
      <c r="J150" s="342"/>
      <c r="K150" s="342"/>
      <c r="L150" s="342"/>
      <c r="M150" s="342"/>
      <c r="N150" s="342"/>
      <c r="O150" s="815" t="s">
        <v>97</v>
      </c>
      <c r="P150" s="815"/>
      <c r="Q150" s="815"/>
      <c r="R150" s="816" t="s">
        <v>17</v>
      </c>
      <c r="S150" s="816"/>
      <c r="T150" s="817" t="str">
        <f>IF(基本情報入力シート!M27="", "", 基本情報入力シート!M27)</f>
        <v>代表取締役</v>
      </c>
      <c r="U150" s="817"/>
      <c r="V150" s="817"/>
      <c r="W150" s="817"/>
      <c r="X150" s="817"/>
      <c r="Y150" s="846" t="s">
        <v>18</v>
      </c>
      <c r="Z150" s="846"/>
      <c r="AA150" s="817" t="str">
        <f>IF(基本情報入力シート!M28="", "", 基本情報入力シート!M28)</f>
        <v>厚労　太郎</v>
      </c>
      <c r="AB150" s="817"/>
      <c r="AC150" s="817"/>
      <c r="AD150" s="817"/>
      <c r="AE150" s="817"/>
      <c r="AF150" s="817"/>
      <c r="AG150" s="817"/>
      <c r="AH150" s="817"/>
      <c r="AI150" s="817"/>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25">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6"/>
    </row>
    <row r="158" spans="1:53">
      <c r="A158" s="106"/>
      <c r="B158" s="355"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56" t="str">
        <f>AE20</f>
        <v>○</v>
      </c>
      <c r="AL158" s="106"/>
    </row>
    <row r="159" spans="1:53">
      <c r="A159" s="106"/>
      <c r="B159" s="357" t="s">
        <v>105</v>
      </c>
      <c r="C159" s="856" t="s">
        <v>1934</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 customHeight="1">
      <c r="A161" s="106"/>
      <c r="B161" s="852" t="s">
        <v>2008</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6"/>
    </row>
    <row r="162" spans="1:38">
      <c r="A162" s="106"/>
      <c r="B162" s="358" t="s">
        <v>103</v>
      </c>
      <c r="C162" s="866" t="s">
        <v>1935</v>
      </c>
      <c r="D162" s="867"/>
      <c r="E162" s="867"/>
      <c r="F162" s="867"/>
      <c r="G162" s="867"/>
      <c r="H162" s="867"/>
      <c r="I162" s="868"/>
      <c r="J162" s="844" t="s">
        <v>2133</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56" t="str">
        <f>IF(H7="", "", IF(AND(AA50="○", AK48="○"), "○", "×"))</f>
        <v>○</v>
      </c>
      <c r="AL162" s="106"/>
    </row>
    <row r="163" spans="1:38" ht="27.6" customHeight="1">
      <c r="A163" s="106"/>
      <c r="B163" s="358"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56" t="str">
        <f>IF(H7="", "", IF(AND(AK53="○", AH55="○"), "○", "×"))</f>
        <v>○</v>
      </c>
      <c r="AL163" s="106"/>
    </row>
    <row r="164" spans="1:38" ht="25.5" customHeight="1">
      <c r="A164" s="106"/>
      <c r="B164" s="359" t="s">
        <v>108</v>
      </c>
      <c r="C164" s="863" t="s">
        <v>109</v>
      </c>
      <c r="D164" s="864"/>
      <c r="E164" s="864"/>
      <c r="F164" s="864"/>
      <c r="G164" s="864"/>
      <c r="H164" s="864"/>
      <c r="I164" s="865"/>
      <c r="J164" s="850" t="s">
        <v>1990</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56" t="str">
        <f>IF(H7="", "", IF(AM60=TRUE, "", IF(AND(T64="○", T70="○"), "○", "×")))</f>
        <v/>
      </c>
      <c r="AL164" s="106"/>
    </row>
    <row r="165" spans="1:38" ht="27.6" customHeight="1">
      <c r="A165" s="106"/>
      <c r="B165" s="359"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56" t="str">
        <f>S82</f>
        <v/>
      </c>
      <c r="AL165" s="106"/>
    </row>
    <row r="166" spans="1:38" ht="37.5" customHeight="1">
      <c r="A166" s="106"/>
      <c r="B166" s="359" t="s">
        <v>113</v>
      </c>
      <c r="C166" s="859" t="s">
        <v>114</v>
      </c>
      <c r="D166" s="859"/>
      <c r="E166" s="859"/>
      <c r="F166" s="859"/>
      <c r="G166" s="859"/>
      <c r="H166" s="859"/>
      <c r="I166" s="859"/>
      <c r="J166" s="850" t="s">
        <v>1936</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56" t="str">
        <f>IF(AND(S91="", S92=""), "", IF(OR(AND(S91="○", S92="○"), AND(OR(S91="×", S92="×"), AK94="○"), AND(S91="○", S92=""), AND(S91="", S92="○")), "○", "×"))</f>
        <v>○</v>
      </c>
      <c r="AL166" s="106"/>
    </row>
    <row r="167" spans="1:38" ht="34.15" customHeight="1">
      <c r="A167" s="106"/>
      <c r="B167" s="360" t="s">
        <v>115</v>
      </c>
      <c r="C167" s="840" t="s">
        <v>116</v>
      </c>
      <c r="D167" s="840"/>
      <c r="E167" s="840"/>
      <c r="F167" s="840"/>
      <c r="G167" s="840"/>
      <c r="H167" s="840"/>
      <c r="I167" s="840"/>
      <c r="J167" s="841" t="s">
        <v>2134</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7"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8"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9"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21"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25"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28"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29"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30"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3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37"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38"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42"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43"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44"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45"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46"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47"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48"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9"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50"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53"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55"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60"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61"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0"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95"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701"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702"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703"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704"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705"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706"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7"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708"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9"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710"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711"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7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713"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714"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715"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716"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17"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29.375" customWidth="1"/>
    <col min="15" max="15" width="17.125" style="149" customWidth="1"/>
    <col min="16" max="16" width="12.625" style="149" customWidth="1"/>
    <col min="17" max="17" width="12.75" style="149" customWidth="1"/>
    <col min="18" max="18" width="10.25" style="149" customWidth="1"/>
    <col min="19" max="19" width="12.75" customWidth="1"/>
    <col min="20" max="20" width="6.375" style="149" customWidth="1"/>
    <col min="21" max="21" width="18.75" customWidth="1"/>
    <col min="22" max="22" width="6" style="149" customWidth="1"/>
    <col min="23" max="23" width="12.125" style="149" customWidth="1"/>
    <col min="24" max="24" width="7" style="149" customWidth="1"/>
    <col min="25" max="25" width="12.375" style="149" customWidth="1"/>
    <col min="26" max="26" width="16.25" style="150" customWidth="1"/>
    <col min="27" max="27" width="15.25" customWidth="1"/>
    <col min="28" max="28" width="7.125" style="149" customWidth="1"/>
    <col min="29" max="29" width="10.25" customWidth="1"/>
    <col min="30" max="30" width="10.625" customWidth="1"/>
    <col min="31" max="31" width="6.25" style="149" customWidth="1"/>
    <col min="32" max="32" width="18.25" style="149" customWidth="1"/>
    <col min="33" max="33" width="15.125" style="106" hidden="1" customWidth="1"/>
    <col min="34" max="34" width="12.875" style="106" hidden="1" customWidth="1"/>
    <col min="35" max="35" width="15.75" style="107" hidden="1" customWidth="1"/>
    <col min="36" max="36" width="15.75" style="106" hidden="1" customWidth="1"/>
    <col min="37" max="37" width="10.5" customWidth="1"/>
    <col min="38" max="38" width="10.75" customWidth="1"/>
    <col min="39" max="40" width="24.7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46" t="s">
        <v>36</v>
      </c>
      <c r="AC1" s="947"/>
      <c r="AD1" s="950" t="str">
        <f>IF(基本情報入力シート!C18="","",基本情報入力シート!C18)</f>
        <v>東京都</v>
      </c>
      <c r="AE1" s="950"/>
      <c r="AF1" s="950"/>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52" t="s">
        <v>7</v>
      </c>
      <c r="B3" s="952"/>
      <c r="C3" s="952"/>
      <c r="D3" s="952"/>
      <c r="E3" s="953"/>
      <c r="F3" s="954" t="str">
        <f>IF(基本情報入力シート!M23="","",基本情報入力シート!M23)</f>
        <v>○○サービス事業所</v>
      </c>
      <c r="G3" s="955"/>
      <c r="H3" s="955"/>
      <c r="I3" s="955"/>
      <c r="J3" s="955"/>
      <c r="K3" s="955"/>
      <c r="L3" s="955"/>
      <c r="M3" s="956"/>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57" t="s">
        <v>2135</v>
      </c>
      <c r="C5" s="957"/>
      <c r="D5" s="958"/>
      <c r="E5" s="958"/>
      <c r="F5" s="958"/>
      <c r="G5" s="958"/>
      <c r="H5" s="958"/>
      <c r="I5" s="958"/>
      <c r="J5" s="958"/>
      <c r="K5" s="958"/>
      <c r="L5" s="958"/>
      <c r="M5" s="958"/>
      <c r="N5" s="113">
        <f>IFERROR(SUM(Q14:R113)+SUM(Z14:Z113),"")</f>
        <v>28865601</v>
      </c>
      <c r="O5" s="114" t="s">
        <v>44</v>
      </c>
      <c r="P5" s="115"/>
      <c r="Q5" s="115"/>
      <c r="R5" s="417"/>
      <c r="S5" s="417"/>
      <c r="T5" s="417"/>
      <c r="U5" s="417"/>
      <c r="V5" s="417"/>
      <c r="W5" s="962" t="s">
        <v>2139</v>
      </c>
      <c r="X5" s="1002" t="s">
        <v>2005</v>
      </c>
      <c r="Y5" s="710"/>
      <c r="Z5" s="710"/>
      <c r="AA5" s="1003"/>
      <c r="AB5" s="116">
        <f>SUM(W$14:X$1048576)</f>
        <v>3</v>
      </c>
      <c r="AC5" s="963" t="str">
        <f>IF(AB6=0, "", IF(AB5&gt;=AB6,"○","×"))</f>
        <v>○</v>
      </c>
      <c r="AD5" s="948" t="s">
        <v>118</v>
      </c>
      <c r="AE5" s="418"/>
      <c r="AF5" s="117"/>
      <c r="AG5" s="112"/>
      <c r="AH5" s="112"/>
      <c r="AI5" s="108"/>
      <c r="AJ5" s="108"/>
      <c r="AK5" s="108"/>
      <c r="AL5" s="108"/>
      <c r="AM5" s="108"/>
      <c r="AN5" s="108"/>
    </row>
    <row r="6" spans="1:41" ht="28.9" customHeight="1" thickBot="1">
      <c r="A6" s="106"/>
      <c r="B6" s="988"/>
      <c r="C6" s="989"/>
      <c r="D6" s="902" t="s">
        <v>2136</v>
      </c>
      <c r="E6" s="902"/>
      <c r="F6" s="902"/>
      <c r="G6" s="902"/>
      <c r="H6" s="902"/>
      <c r="I6" s="902"/>
      <c r="J6" s="902"/>
      <c r="K6" s="902"/>
      <c r="L6" s="902"/>
      <c r="M6" s="902"/>
      <c r="N6" s="113">
        <f>SUM(S14:S113, AA14:AA113)</f>
        <v>12110450</v>
      </c>
      <c r="O6" s="114" t="s">
        <v>44</v>
      </c>
      <c r="P6" s="115"/>
      <c r="Q6" s="115"/>
      <c r="R6" s="115"/>
      <c r="S6" s="115"/>
      <c r="T6" s="106"/>
      <c r="U6" s="106"/>
      <c r="V6" s="106"/>
      <c r="W6" s="962"/>
      <c r="X6" s="1002" t="s">
        <v>2138</v>
      </c>
      <c r="Y6" s="710"/>
      <c r="Z6" s="710"/>
      <c r="AA6" s="1003"/>
      <c r="AB6" s="118">
        <f>SUM(AI$14:AI$1048576)</f>
        <v>3</v>
      </c>
      <c r="AC6" s="964"/>
      <c r="AD6" s="948"/>
      <c r="AE6" s="418"/>
      <c r="AF6" s="117"/>
      <c r="AG6" s="112"/>
      <c r="AH6" s="112"/>
      <c r="AI6" s="108"/>
      <c r="AJ6" s="108"/>
      <c r="AK6" s="108"/>
      <c r="AL6" s="108"/>
      <c r="AM6" s="108"/>
      <c r="AN6" s="108"/>
    </row>
    <row r="7" spans="1:41" ht="27" customHeight="1">
      <c r="A7" s="106"/>
      <c r="B7" s="119"/>
      <c r="C7" s="120"/>
      <c r="D7" s="901" t="s">
        <v>1937</v>
      </c>
      <c r="E7" s="902"/>
      <c r="F7" s="902"/>
      <c r="G7" s="902"/>
      <c r="H7" s="902"/>
      <c r="I7" s="902"/>
      <c r="J7" s="902"/>
      <c r="K7" s="902"/>
      <c r="L7" s="902"/>
      <c r="M7" s="902"/>
      <c r="N7" s="113">
        <f>ROUNDDOWN(SUM(U$14:U$113,AC$14:AD$113),0)</f>
        <v>2438029</v>
      </c>
      <c r="O7" s="114" t="s">
        <v>44</v>
      </c>
      <c r="P7" s="115"/>
      <c r="Q7" s="115"/>
      <c r="R7" s="115"/>
      <c r="S7" s="115"/>
      <c r="T7" s="106"/>
      <c r="U7" s="106"/>
      <c r="V7" s="106"/>
      <c r="W7" s="959" t="s">
        <v>2140</v>
      </c>
      <c r="X7" s="1002" t="s">
        <v>2005</v>
      </c>
      <c r="Y7" s="710"/>
      <c r="Z7" s="710"/>
      <c r="AA7" s="1003"/>
      <c r="AB7" s="121">
        <f>SUM(AF$14:AF$1048576)</f>
        <v>2</v>
      </c>
      <c r="AC7" s="963" t="str">
        <f>IF(AB8=0, "", IF(AB7&gt;=AB8,"○","×"))</f>
        <v>○</v>
      </c>
      <c r="AD7" s="949" t="s">
        <v>118</v>
      </c>
      <c r="AE7" s="419"/>
      <c r="AF7" s="400"/>
      <c r="AG7" s="112"/>
      <c r="AH7" s="112"/>
      <c r="AI7" s="108"/>
      <c r="AJ7" s="108"/>
      <c r="AK7" s="108"/>
      <c r="AL7" s="108"/>
      <c r="AM7" s="108"/>
      <c r="AN7" s="108"/>
    </row>
    <row r="8" spans="1:41" ht="25.5" customHeight="1" thickBot="1">
      <c r="A8" s="106"/>
      <c r="B8" s="934" t="s">
        <v>2039</v>
      </c>
      <c r="C8" s="934"/>
      <c r="D8" s="934"/>
      <c r="E8" s="934"/>
      <c r="F8" s="934"/>
      <c r="G8" s="934"/>
      <c r="H8" s="934"/>
      <c r="I8" s="934"/>
      <c r="J8" s="934"/>
      <c r="K8" s="934"/>
      <c r="L8" s="934"/>
      <c r="M8" s="934"/>
      <c r="N8" s="934"/>
      <c r="O8" s="934"/>
      <c r="P8" s="934"/>
      <c r="Q8" s="934"/>
      <c r="R8" s="934"/>
      <c r="S8" s="934"/>
      <c r="T8" s="934"/>
      <c r="U8" s="192"/>
      <c r="V8" s="192"/>
      <c r="W8" s="960"/>
      <c r="X8" s="1002" t="s">
        <v>2138</v>
      </c>
      <c r="Y8" s="710"/>
      <c r="Z8" s="710"/>
      <c r="AA8" s="1003"/>
      <c r="AB8" s="118">
        <f>SUM(AJ$14:AJ$1048576)</f>
        <v>2</v>
      </c>
      <c r="AC8" s="964"/>
      <c r="AD8" s="949"/>
      <c r="AE8" s="419"/>
      <c r="AF8" s="400"/>
      <c r="AI8"/>
      <c r="AJ8" s="108"/>
      <c r="AK8" s="108"/>
      <c r="AL8" s="108"/>
      <c r="AM8" s="108"/>
      <c r="AN8" s="108"/>
    </row>
    <row r="9" spans="1:41" ht="42" customHeight="1" thickBot="1">
      <c r="A9" s="105"/>
      <c r="B9" s="935"/>
      <c r="C9" s="935"/>
      <c r="D9" s="935"/>
      <c r="E9" s="935"/>
      <c r="F9" s="935"/>
      <c r="G9" s="935"/>
      <c r="H9" s="935"/>
      <c r="I9" s="935"/>
      <c r="J9" s="935"/>
      <c r="K9" s="935"/>
      <c r="L9" s="935"/>
      <c r="M9" s="935"/>
      <c r="N9" s="935"/>
      <c r="O9" s="934"/>
      <c r="P9" s="934"/>
      <c r="Q9" s="934"/>
      <c r="R9" s="934"/>
      <c r="S9" s="934"/>
      <c r="T9" s="935"/>
      <c r="U9" s="122"/>
      <c r="V9" s="122"/>
      <c r="W9" s="122"/>
      <c r="X9" s="123"/>
      <c r="Y9" s="122"/>
      <c r="Z9" s="122"/>
      <c r="AA9" s="124"/>
      <c r="AB9" s="124"/>
      <c r="AC9" s="124"/>
      <c r="AD9" s="124"/>
      <c r="AE9" s="124"/>
      <c r="AF9" s="124"/>
      <c r="AG9" s="124"/>
      <c r="AH9" s="123"/>
      <c r="AI9" s="106"/>
      <c r="AM9" s="108"/>
      <c r="AN9" s="108"/>
    </row>
    <row r="10" spans="1:41" ht="24" customHeight="1" thickBot="1">
      <c r="A10" s="965"/>
      <c r="B10" s="968" t="s">
        <v>2006</v>
      </c>
      <c r="C10" s="969"/>
      <c r="D10" s="969"/>
      <c r="E10" s="969"/>
      <c r="F10" s="969"/>
      <c r="G10" s="969"/>
      <c r="H10" s="969"/>
      <c r="I10" s="970"/>
      <c r="J10" s="975" t="s">
        <v>119</v>
      </c>
      <c r="K10" s="976" t="s">
        <v>120</v>
      </c>
      <c r="L10" s="977"/>
      <c r="M10" s="982" t="s">
        <v>121</v>
      </c>
      <c r="N10" s="985" t="s">
        <v>28</v>
      </c>
      <c r="O10" s="990" t="s">
        <v>1973</v>
      </c>
      <c r="P10" s="961" t="s">
        <v>2038</v>
      </c>
      <c r="Q10" s="961"/>
      <c r="R10" s="961"/>
      <c r="S10" s="961"/>
      <c r="T10" s="961"/>
      <c r="U10" s="961"/>
      <c r="V10" s="961"/>
      <c r="W10" s="961"/>
      <c r="X10" s="961"/>
      <c r="Y10" s="961"/>
      <c r="Z10" s="961"/>
      <c r="AA10" s="961"/>
      <c r="AB10" s="961"/>
      <c r="AC10" s="961"/>
      <c r="AD10" s="961"/>
      <c r="AE10" s="961"/>
      <c r="AF10" s="961"/>
      <c r="AG10" s="929" t="s">
        <v>1981</v>
      </c>
      <c r="AH10" s="929" t="s">
        <v>1982</v>
      </c>
      <c r="AI10" s="928" t="s">
        <v>2098</v>
      </c>
      <c r="AJ10" s="929"/>
      <c r="AK10" s="951"/>
      <c r="AL10" s="951"/>
      <c r="AM10" s="108"/>
      <c r="AN10" s="108"/>
    </row>
    <row r="11" spans="1:41" ht="21.75" customHeight="1">
      <c r="A11" s="966"/>
      <c r="B11" s="914"/>
      <c r="C11" s="971"/>
      <c r="D11" s="971"/>
      <c r="E11" s="971"/>
      <c r="F11" s="971"/>
      <c r="G11" s="971"/>
      <c r="H11" s="971"/>
      <c r="I11" s="912"/>
      <c r="J11" s="922"/>
      <c r="K11" s="978"/>
      <c r="L11" s="979"/>
      <c r="M11" s="983"/>
      <c r="N11" s="986"/>
      <c r="O11" s="991"/>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1"/>
      <c r="AL11" s="951"/>
      <c r="AM11" s="108"/>
      <c r="AN11" s="108"/>
    </row>
    <row r="12" spans="1:41" ht="36.75" customHeight="1">
      <c r="A12" s="966"/>
      <c r="B12" s="914"/>
      <c r="C12" s="971"/>
      <c r="D12" s="971"/>
      <c r="E12" s="971"/>
      <c r="F12" s="971"/>
      <c r="G12" s="971"/>
      <c r="H12" s="971"/>
      <c r="I12" s="912"/>
      <c r="J12" s="922"/>
      <c r="K12" s="980"/>
      <c r="L12" s="981"/>
      <c r="M12" s="983"/>
      <c r="N12" s="986"/>
      <c r="O12" s="991"/>
      <c r="P12" s="911" t="s">
        <v>127</v>
      </c>
      <c r="Q12" s="913" t="s">
        <v>128</v>
      </c>
      <c r="R12" s="911"/>
      <c r="S12" s="921" t="s">
        <v>1909</v>
      </c>
      <c r="T12" s="921" t="s">
        <v>1906</v>
      </c>
      <c r="U12" s="917" t="s">
        <v>2137</v>
      </c>
      <c r="V12" s="917" t="s">
        <v>129</v>
      </c>
      <c r="W12" s="915" t="s">
        <v>130</v>
      </c>
      <c r="X12" s="916"/>
      <c r="Y12" s="944" t="s">
        <v>1905</v>
      </c>
      <c r="Z12" s="921" t="s">
        <v>128</v>
      </c>
      <c r="AA12" s="921" t="s">
        <v>1909</v>
      </c>
      <c r="AB12" s="921" t="s">
        <v>1906</v>
      </c>
      <c r="AC12" s="930" t="s">
        <v>2137</v>
      </c>
      <c r="AD12" s="931"/>
      <c r="AE12" s="917" t="s">
        <v>129</v>
      </c>
      <c r="AF12" s="125" t="s">
        <v>130</v>
      </c>
      <c r="AG12" s="928"/>
      <c r="AH12" s="929"/>
      <c r="AI12" s="928"/>
      <c r="AJ12" s="929"/>
      <c r="AK12" s="951"/>
      <c r="AL12" s="951"/>
      <c r="AM12" s="108"/>
      <c r="AN12" s="108"/>
    </row>
    <row r="13" spans="1:41" ht="72" customHeight="1" thickBot="1">
      <c r="A13" s="967"/>
      <c r="B13" s="972"/>
      <c r="C13" s="973"/>
      <c r="D13" s="973"/>
      <c r="E13" s="973"/>
      <c r="F13" s="973"/>
      <c r="G13" s="973"/>
      <c r="H13" s="973"/>
      <c r="I13" s="974"/>
      <c r="J13" s="923"/>
      <c r="K13" s="126" t="s">
        <v>29</v>
      </c>
      <c r="L13" s="126" t="s">
        <v>30</v>
      </c>
      <c r="M13" s="984"/>
      <c r="N13" s="987"/>
      <c r="O13" s="992"/>
      <c r="P13" s="912"/>
      <c r="Q13" s="914"/>
      <c r="R13" s="912"/>
      <c r="S13" s="922"/>
      <c r="T13" s="922"/>
      <c r="U13" s="918"/>
      <c r="V13" s="918"/>
      <c r="W13" s="919" t="s">
        <v>1978</v>
      </c>
      <c r="X13" s="920"/>
      <c r="Y13" s="945"/>
      <c r="Z13" s="922"/>
      <c r="AA13" s="923"/>
      <c r="AB13" s="923"/>
      <c r="AC13" s="932"/>
      <c r="AD13" s="933"/>
      <c r="AE13" s="918"/>
      <c r="AF13" s="127" t="s">
        <v>1979</v>
      </c>
      <c r="AG13" s="928"/>
      <c r="AH13" s="929"/>
      <c r="AI13" s="420" t="s">
        <v>1976</v>
      </c>
      <c r="AJ13" s="421" t="s">
        <v>1977</v>
      </c>
      <c r="AK13" s="128"/>
      <c r="AL13" s="128"/>
      <c r="AM13" s="108"/>
      <c r="AN13" s="108"/>
    </row>
    <row r="14" spans="1:41" s="134" customFormat="1" ht="30" customHeight="1">
      <c r="A14" s="129" t="s">
        <v>131</v>
      </c>
      <c r="B14" s="939" t="str">
        <f>IF(基本情報入力シート!C39="","",基本情報入力シート!C39)</f>
        <v>1314567891</v>
      </c>
      <c r="C14" s="940"/>
      <c r="D14" s="940"/>
      <c r="E14" s="940"/>
      <c r="F14" s="940"/>
      <c r="G14" s="940"/>
      <c r="H14" s="940"/>
      <c r="I14" s="941"/>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42">
        <v>1809631</v>
      </c>
      <c r="R14" s="943"/>
      <c r="S14" s="131">
        <f>IFERROR(ROUNDDOWN(Q14*VLOOKUP(N14,【参考】数式用!$AR$2:$AW$50,MATCH(P14,【参考】数式用!$AT$4:$AW$4)+2,FALSE)*0.5, 0), "")</f>
        <v>592361</v>
      </c>
      <c r="T14" s="504" t="s">
        <v>2172</v>
      </c>
      <c r="U14" s="132" t="str">
        <f>IFERROR(IF(AG14&lt;&gt;"",Q14*VLOOKUP(N14,【参考】数式用!$AG$2:$AL$50,MATCH(P14,【参考】数式用!$AI$4:$AL$4,0)+2,0), ""), "")</f>
        <v/>
      </c>
      <c r="V14" s="40"/>
      <c r="W14" s="936">
        <v>1</v>
      </c>
      <c r="X14" s="937"/>
      <c r="Y14" s="505" t="s">
        <v>2173</v>
      </c>
      <c r="Z14" s="44"/>
      <c r="AA14" s="137" t="str">
        <f>IFERROR(IF(Y14="ー", "", ROUNDDOWN(Z14*VLOOKUP(N14,【参考】数式用!$AR$2:$AW$50,MATCH(Y14,【参考】数式用!$AT$4:$AW$4)+2,FALSE)*0.5, 0)), "")</f>
        <v/>
      </c>
      <c r="AB14" s="45"/>
      <c r="AC14" s="938" t="str">
        <f>IFERROR(IF(AG14&lt;&gt;"",Z14*VLOOKUP(N14,【参考】数式用!$AG$2:$AL$50,MATCH(Y14,【参考】数式用!$AI$4:$AL$4,0)+2,0), ""), "")</f>
        <v/>
      </c>
      <c r="AD14" s="938"/>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899"/>
      <c r="AO14" s="899"/>
    </row>
    <row r="15" spans="1:41" ht="30" customHeight="1">
      <c r="A15" s="135">
        <v>2</v>
      </c>
      <c r="B15" s="903" t="str">
        <f>IF(基本情報入力シート!C40="","",基本情報入力シート!C40)</f>
        <v>1314567892</v>
      </c>
      <c r="C15" s="904"/>
      <c r="D15" s="904"/>
      <c r="E15" s="904"/>
      <c r="F15" s="904"/>
      <c r="G15" s="904"/>
      <c r="H15" s="904"/>
      <c r="I15" s="905"/>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26">
        <v>1724534</v>
      </c>
      <c r="R15" s="927"/>
      <c r="S15" s="136">
        <f>IFERROR(ROUNDDOWN(Q15*VLOOKUP(N15,【参考】数式用!$AR$2:$AW$50,MATCH(P15,【参考】数式用!$AT$4:$AW$4)+2,FALSE)*0.5, 0), "")</f>
        <v>862267</v>
      </c>
      <c r="T15" s="41" t="s">
        <v>2172</v>
      </c>
      <c r="U15" s="138" t="str">
        <f>IFERROR(IF(AG15&lt;&gt;"",Q15*VLOOKUP(N15,【参考】数式用!$AG$2:$AL$50,MATCH(P15,【参考】数式用!$AI$4:$AL$4,0)+2,0), ""), "")</f>
        <v/>
      </c>
      <c r="V15" s="41"/>
      <c r="W15" s="924"/>
      <c r="X15" s="925"/>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899"/>
      <c r="AO15" s="899"/>
    </row>
    <row r="16" spans="1:41" ht="30" customHeight="1">
      <c r="A16" s="135">
        <v>3</v>
      </c>
      <c r="B16" s="903" t="str">
        <f>IF(基本情報入力シート!C41="","",基本情報入力シート!C41)</f>
        <v>1314567893</v>
      </c>
      <c r="C16" s="904"/>
      <c r="D16" s="904"/>
      <c r="E16" s="904"/>
      <c r="F16" s="904"/>
      <c r="G16" s="904"/>
      <c r="H16" s="904"/>
      <c r="I16" s="905"/>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26">
        <v>1281465</v>
      </c>
      <c r="R16" s="927"/>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24"/>
      <c r="X16" s="925"/>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899"/>
      <c r="AO16" s="899"/>
    </row>
    <row r="17" spans="1:46" ht="30" customHeight="1">
      <c r="A17" s="135">
        <v>4</v>
      </c>
      <c r="B17" s="903" t="str">
        <f>IF(基本情報入力シート!C42="","",基本情報入力シート!C42)</f>
        <v>1314567894</v>
      </c>
      <c r="C17" s="904"/>
      <c r="D17" s="904"/>
      <c r="E17" s="904"/>
      <c r="F17" s="904"/>
      <c r="G17" s="904"/>
      <c r="H17" s="904"/>
      <c r="I17" s="905"/>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26">
        <v>11394784</v>
      </c>
      <c r="R17" s="927"/>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24">
        <v>1</v>
      </c>
      <c r="X17" s="925"/>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899"/>
      <c r="AO17" s="899"/>
    </row>
    <row r="18" spans="1:46" ht="30" customHeight="1">
      <c r="A18" s="135">
        <v>5</v>
      </c>
      <c r="B18" s="903" t="str">
        <f>IF(基本情報入力シート!C43="","",基本情報入力シート!C43)</f>
        <v>1314567895</v>
      </c>
      <c r="C18" s="904"/>
      <c r="D18" s="904"/>
      <c r="E18" s="904"/>
      <c r="F18" s="904"/>
      <c r="G18" s="904"/>
      <c r="H18" s="904"/>
      <c r="I18" s="905"/>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26">
        <v>9526680</v>
      </c>
      <c r="R18" s="927"/>
      <c r="S18" s="136">
        <f>IFERROR(ROUNDDOWN(Q18*VLOOKUP(N18,【参考】数式用!$AR$2:$AW$50,MATCH(P18,【参考】数式用!$AT$4:$AW$4)+2,FALSE)*0.5, 0), "")</f>
        <v>4763340</v>
      </c>
      <c r="T18" s="41" t="s">
        <v>2172</v>
      </c>
      <c r="U18" s="138" t="str">
        <f>IFERROR(IF(AG18&lt;&gt;"",Q18*VLOOKUP(N18,【参考】数式用!$AG$2:$AL$50,MATCH(P18,【参考】数式用!$AI$4:$AL$4,0)+2,0), ""), "")</f>
        <v/>
      </c>
      <c r="V18" s="41"/>
      <c r="W18" s="924"/>
      <c r="X18" s="925"/>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899"/>
      <c r="AO18" s="899"/>
    </row>
    <row r="19" spans="1:46" ht="30" customHeight="1">
      <c r="A19" s="135">
        <v>6</v>
      </c>
      <c r="B19" s="903" t="str">
        <f>IF(基本情報入力シート!C44="","",基本情報入力シート!C44)</f>
        <v>1314567896</v>
      </c>
      <c r="C19" s="904"/>
      <c r="D19" s="904"/>
      <c r="E19" s="904"/>
      <c r="F19" s="904"/>
      <c r="G19" s="904"/>
      <c r="H19" s="904"/>
      <c r="I19" s="905"/>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26">
        <v>402446</v>
      </c>
      <c r="R19" s="927"/>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24"/>
      <c r="X19" s="925"/>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899"/>
      <c r="AO19" s="899"/>
    </row>
    <row r="20" spans="1:46" ht="30" customHeight="1">
      <c r="A20" s="135">
        <v>7</v>
      </c>
      <c r="B20" s="903" t="str">
        <f>IF(基本情報入力シート!C45="","",基本情報入力シート!C45)</f>
        <v>1314567897</v>
      </c>
      <c r="C20" s="904"/>
      <c r="D20" s="904"/>
      <c r="E20" s="904"/>
      <c r="F20" s="904"/>
      <c r="G20" s="904"/>
      <c r="H20" s="904"/>
      <c r="I20" s="905"/>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26">
        <v>293610</v>
      </c>
      <c r="R20" s="927"/>
      <c r="S20" s="136">
        <f>IFERROR(ROUNDDOWN(Q20*VLOOKUP(N20,【参考】数式用!$AR$2:$AW$50,MATCH(P20,【参考】数式用!$AT$4:$AW$4)+2,FALSE)*0.5, 0), "")</f>
        <v>100292</v>
      </c>
      <c r="T20" s="47" t="s">
        <v>2172</v>
      </c>
      <c r="U20" s="138" t="str">
        <f>IFERROR(IF(AG20&lt;&gt;"",Q20*VLOOKUP(N20,【参考】数式用!$AG$2:$AL$50,MATCH(P20,【参考】数式用!$AI$4:$AL$4,0)+2,0), ""), "")</f>
        <v/>
      </c>
      <c r="V20" s="41"/>
      <c r="W20" s="924">
        <v>1</v>
      </c>
      <c r="X20" s="925"/>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899"/>
      <c r="AO20" s="899"/>
    </row>
    <row r="21" spans="1:46" ht="30" customHeight="1">
      <c r="A21" s="135">
        <v>8</v>
      </c>
      <c r="B21" s="903" t="str">
        <f>IF(基本情報入力シート!C46="","",基本情報入力シート!C46)</f>
        <v/>
      </c>
      <c r="C21" s="904"/>
      <c r="D21" s="904"/>
      <c r="E21" s="904"/>
      <c r="F21" s="904"/>
      <c r="G21" s="904"/>
      <c r="H21" s="904"/>
      <c r="I21" s="905"/>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26"/>
      <c r="R21" s="927"/>
      <c r="S21" s="136" t="str">
        <f>IFERROR(ROUNDDOWN(Q21*VLOOKUP(N21,【参考】数式用!$AR$2:$AW$50,MATCH(P21,【参考】数式用!$AT$4:$AW$4)+2,FALSE)*0.5, 0), "")</f>
        <v/>
      </c>
      <c r="T21" s="41"/>
      <c r="U21" s="138" t="str">
        <f>IFERROR(IF(AG21&lt;&gt;"",Q21*VLOOKUP(N21,【参考】数式用!$AG$2:$AL$50,MATCH(P21,【参考】数式用!$AI$4:$AL$4,0)+2,0), ""), "")</f>
        <v/>
      </c>
      <c r="V21" s="41"/>
      <c r="W21" s="924"/>
      <c r="X21" s="925"/>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899"/>
      <c r="AO21" s="899"/>
    </row>
    <row r="22" spans="1:46" ht="30" customHeight="1">
      <c r="A22" s="135">
        <v>9</v>
      </c>
      <c r="B22" s="903" t="str">
        <f>IF(基本情報入力シート!C47="","",基本情報入力シート!C47)</f>
        <v/>
      </c>
      <c r="C22" s="904"/>
      <c r="D22" s="904"/>
      <c r="E22" s="904"/>
      <c r="F22" s="904"/>
      <c r="G22" s="904"/>
      <c r="H22" s="904"/>
      <c r="I22" s="905"/>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26"/>
      <c r="R22" s="927"/>
      <c r="S22" s="136" t="str">
        <f>IFERROR(ROUNDDOWN(Q22*VLOOKUP(N22,【参考】数式用!$AR$2:$AW$50,MATCH(P22,【参考】数式用!$AT$4:$AW$4)+2,FALSE)*0.5, 0), "")</f>
        <v/>
      </c>
      <c r="T22" s="41"/>
      <c r="U22" s="138" t="str">
        <f>IFERROR(IF(AG22&lt;&gt;"",Q22*VLOOKUP(N22,【参考】数式用!$AG$2:$AL$50,MATCH(P22,【参考】数式用!$AI$4:$AL$4,0)+2,0), ""), "")</f>
        <v/>
      </c>
      <c r="V22" s="41"/>
      <c r="W22" s="924"/>
      <c r="X22" s="925"/>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3" t="str">
        <f>IF(基本情報入力シート!C48="","",基本情報入力シート!C48)</f>
        <v/>
      </c>
      <c r="C23" s="904"/>
      <c r="D23" s="904"/>
      <c r="E23" s="904"/>
      <c r="F23" s="904"/>
      <c r="G23" s="904"/>
      <c r="H23" s="904"/>
      <c r="I23" s="905"/>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26"/>
      <c r="R23" s="927"/>
      <c r="S23" s="136" t="str">
        <f>IFERROR(ROUNDDOWN(Q23*VLOOKUP(N23,【参考】数式用!$AR$2:$AW$50,MATCH(P23,【参考】数式用!$AT$4:$AW$4)+2,FALSE)*0.5, 0), "")</f>
        <v/>
      </c>
      <c r="T23" s="47"/>
      <c r="U23" s="138" t="str">
        <f>IFERROR(IF(AG23&lt;&gt;"",Q23*VLOOKUP(N23,【参考】数式用!$AG$2:$AL$50,MATCH(P23,【参考】数式用!$AI$4:$AL$4,0)+2,0), ""), "")</f>
        <v/>
      </c>
      <c r="V23" s="41"/>
      <c r="W23" s="924"/>
      <c r="X23" s="925"/>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3" t="str">
        <f>IF(基本情報入力シート!C49="","",基本情報入力シート!C49)</f>
        <v/>
      </c>
      <c r="C24" s="904"/>
      <c r="D24" s="904"/>
      <c r="E24" s="904"/>
      <c r="F24" s="904"/>
      <c r="G24" s="904"/>
      <c r="H24" s="904"/>
      <c r="I24" s="905"/>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26"/>
      <c r="R24" s="927"/>
      <c r="S24" s="136" t="str">
        <f>IFERROR(ROUNDDOWN(Q24*VLOOKUP(N24,【参考】数式用!$AR$2:$AW$50,MATCH(P24,【参考】数式用!$AT$4:$AW$4)+2,FALSE)*0.5, 0), "")</f>
        <v/>
      </c>
      <c r="T24" s="41"/>
      <c r="U24" s="138" t="str">
        <f>IFERROR(IF(AG24&lt;&gt;"",Q24*VLOOKUP(N24,【参考】数式用!$AG$2:$AL$50,MATCH(P24,【参考】数式用!$AI$4:$AL$4,0)+2,0), ""), "")</f>
        <v/>
      </c>
      <c r="V24" s="41"/>
      <c r="W24" s="924"/>
      <c r="X24" s="925"/>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3" t="str">
        <f>IF(基本情報入力シート!C50="","",基本情報入力シート!C50)</f>
        <v/>
      </c>
      <c r="C25" s="904"/>
      <c r="D25" s="904"/>
      <c r="E25" s="904"/>
      <c r="F25" s="904"/>
      <c r="G25" s="904"/>
      <c r="H25" s="904"/>
      <c r="I25" s="905"/>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26"/>
      <c r="R25" s="927"/>
      <c r="S25" s="136" t="str">
        <f>IFERROR(ROUNDDOWN(Q25*VLOOKUP(N25,【参考】数式用!$AR$2:$AW$50,MATCH(P25,【参考】数式用!$AT$4:$AW$4)+2,FALSE)*0.5, 0), "")</f>
        <v/>
      </c>
      <c r="T25" s="41"/>
      <c r="U25" s="138" t="str">
        <f>IFERROR(IF(AG25&lt;&gt;"",Q25*VLOOKUP(N25,【参考】数式用!$AG$2:$AL$50,MATCH(P25,【参考】数式用!$AI$4:$AL$4,0)+2,0), ""), "")</f>
        <v/>
      </c>
      <c r="V25" s="41"/>
      <c r="W25" s="924"/>
      <c r="X25" s="925"/>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3" t="str">
        <f>IF(基本情報入力シート!C51="","",基本情報入力シート!C51)</f>
        <v/>
      </c>
      <c r="C26" s="904"/>
      <c r="D26" s="904"/>
      <c r="E26" s="904"/>
      <c r="F26" s="904"/>
      <c r="G26" s="904"/>
      <c r="H26" s="904"/>
      <c r="I26" s="905"/>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26"/>
      <c r="R26" s="927"/>
      <c r="S26" s="136" t="str">
        <f>IFERROR(ROUNDDOWN(Q26*VLOOKUP(N26,【参考】数式用!$AR$2:$AW$50,MATCH(P26,【参考】数式用!$AT$4:$AW$4)+2,FALSE)*0.5, 0), "")</f>
        <v/>
      </c>
      <c r="T26" s="47"/>
      <c r="U26" s="138" t="str">
        <f>IFERROR(IF(AG26&lt;&gt;"",Q26*VLOOKUP(N26,【参考】数式用!$AG$2:$AL$50,MATCH(P26,【参考】数式用!$AI$4:$AL$4,0)+2,0), ""), "")</f>
        <v/>
      </c>
      <c r="V26" s="41"/>
      <c r="W26" s="924"/>
      <c r="X26" s="925"/>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3" t="str">
        <f>IF(基本情報入力シート!C52="","",基本情報入力シート!C52)</f>
        <v/>
      </c>
      <c r="C27" s="904"/>
      <c r="D27" s="904"/>
      <c r="E27" s="904"/>
      <c r="F27" s="904"/>
      <c r="G27" s="904"/>
      <c r="H27" s="904"/>
      <c r="I27" s="905"/>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26"/>
      <c r="R27" s="927"/>
      <c r="S27" s="136" t="str">
        <f>IFERROR(ROUNDDOWN(Q27*VLOOKUP(N27,【参考】数式用!$AR$2:$AW$50,MATCH(P27,【参考】数式用!$AT$4:$AW$4)+2,FALSE)*0.5, 0), "")</f>
        <v/>
      </c>
      <c r="T27" s="41"/>
      <c r="U27" s="138" t="str">
        <f>IFERROR(IF(AG27&lt;&gt;"",Q27*VLOOKUP(N27,【参考】数式用!$AG$2:$AL$50,MATCH(P27,【参考】数式用!$AI$4:$AL$4,0)+2,0), ""), "")</f>
        <v/>
      </c>
      <c r="V27" s="41"/>
      <c r="W27" s="924"/>
      <c r="X27" s="925"/>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3" t="str">
        <f>IF(基本情報入力シート!C53="","",基本情報入力シート!C53)</f>
        <v/>
      </c>
      <c r="C28" s="904"/>
      <c r="D28" s="904"/>
      <c r="E28" s="904"/>
      <c r="F28" s="904"/>
      <c r="G28" s="904"/>
      <c r="H28" s="904"/>
      <c r="I28" s="905"/>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26"/>
      <c r="R28" s="927"/>
      <c r="S28" s="136" t="str">
        <f>IFERROR(ROUNDDOWN(Q28*VLOOKUP(N28,【参考】数式用!$AR$2:$AW$50,MATCH(P28,【参考】数式用!$AT$4:$AW$4)+2,FALSE)*0.5, 0), "")</f>
        <v/>
      </c>
      <c r="T28" s="41"/>
      <c r="U28" s="138" t="str">
        <f>IFERROR(IF(AG28&lt;&gt;"",Q28*VLOOKUP(N28,【参考】数式用!$AG$2:$AL$50,MATCH(P28,【参考】数式用!$AI$4:$AL$4,0)+2,0), ""), "")</f>
        <v/>
      </c>
      <c r="V28" s="41"/>
      <c r="W28" s="924"/>
      <c r="X28" s="925"/>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3" t="str">
        <f>IF(基本情報入力シート!C54="","",基本情報入力シート!C54)</f>
        <v/>
      </c>
      <c r="C29" s="904"/>
      <c r="D29" s="904"/>
      <c r="E29" s="904"/>
      <c r="F29" s="904"/>
      <c r="G29" s="904"/>
      <c r="H29" s="904"/>
      <c r="I29" s="905"/>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26"/>
      <c r="R29" s="927"/>
      <c r="S29" s="136" t="str">
        <f>IFERROR(ROUNDDOWN(Q29*VLOOKUP(N29,【参考】数式用!$AR$2:$AW$50,MATCH(P29,【参考】数式用!$AT$4:$AW$4)+2,FALSE)*0.5, 0), "")</f>
        <v/>
      </c>
      <c r="T29" s="47"/>
      <c r="U29" s="138" t="str">
        <f>IFERROR(IF(AG29&lt;&gt;"",Q29*VLOOKUP(N29,【参考】数式用!$AG$2:$AL$50,MATCH(P29,【参考】数式用!$AI$4:$AL$4,0)+2,0), ""), "")</f>
        <v/>
      </c>
      <c r="V29" s="41"/>
      <c r="W29" s="924"/>
      <c r="X29" s="925"/>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3" t="str">
        <f>IF(基本情報入力シート!C55="","",基本情報入力シート!C55)</f>
        <v/>
      </c>
      <c r="C30" s="904"/>
      <c r="D30" s="904"/>
      <c r="E30" s="904"/>
      <c r="F30" s="904"/>
      <c r="G30" s="904"/>
      <c r="H30" s="904"/>
      <c r="I30" s="905"/>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26"/>
      <c r="R30" s="927"/>
      <c r="S30" s="136" t="str">
        <f>IFERROR(ROUNDDOWN(Q30*VLOOKUP(N30,【参考】数式用!$AR$2:$AW$50,MATCH(P30,【参考】数式用!$AT$4:$AW$4)+2,FALSE)*0.5, 0), "")</f>
        <v/>
      </c>
      <c r="T30" s="41"/>
      <c r="U30" s="138" t="str">
        <f>IFERROR(IF(AG30&lt;&gt;"",Q30*VLOOKUP(N30,【参考】数式用!$AG$2:$AL$50,MATCH(P30,【参考】数式用!$AI$4:$AL$4,0)+2,0), ""), "")</f>
        <v/>
      </c>
      <c r="V30" s="41"/>
      <c r="W30" s="924"/>
      <c r="X30" s="925"/>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3" t="str">
        <f>IF(基本情報入力シート!C56="","",基本情報入力シート!C56)</f>
        <v/>
      </c>
      <c r="C31" s="904"/>
      <c r="D31" s="904"/>
      <c r="E31" s="904"/>
      <c r="F31" s="904"/>
      <c r="G31" s="904"/>
      <c r="H31" s="904"/>
      <c r="I31" s="905"/>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26"/>
      <c r="R31" s="927"/>
      <c r="S31" s="136" t="str">
        <f>IFERROR(ROUNDDOWN(Q31*VLOOKUP(N31,【参考】数式用!$AR$2:$AW$50,MATCH(P31,【参考】数式用!$AT$4:$AW$4)+2,FALSE)*0.5, 0), "")</f>
        <v/>
      </c>
      <c r="T31" s="41"/>
      <c r="U31" s="138" t="str">
        <f>IFERROR(IF(AG31&lt;&gt;"",Q31*VLOOKUP(N31,【参考】数式用!$AG$2:$AL$50,MATCH(P31,【参考】数式用!$AI$4:$AL$4,0)+2,0), ""), "")</f>
        <v/>
      </c>
      <c r="V31" s="41"/>
      <c r="W31" s="924"/>
      <c r="X31" s="925"/>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3" t="str">
        <f>IF(基本情報入力シート!C57="","",基本情報入力シート!C57)</f>
        <v/>
      </c>
      <c r="C32" s="904"/>
      <c r="D32" s="904"/>
      <c r="E32" s="904"/>
      <c r="F32" s="904"/>
      <c r="G32" s="904"/>
      <c r="H32" s="904"/>
      <c r="I32" s="905"/>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26"/>
      <c r="R32" s="927"/>
      <c r="S32" s="136" t="str">
        <f>IFERROR(ROUNDDOWN(Q32*VLOOKUP(N32,【参考】数式用!$AR$2:$AW$50,MATCH(P32,【参考】数式用!$AT$4:$AW$4)+2,FALSE)*0.5, 0), "")</f>
        <v/>
      </c>
      <c r="T32" s="47"/>
      <c r="U32" s="138" t="str">
        <f>IFERROR(IF(AG32&lt;&gt;"",Q32*VLOOKUP(N32,【参考】数式用!$AG$2:$AL$50,MATCH(P32,【参考】数式用!$AI$4:$AL$4,0)+2,0), ""), "")</f>
        <v/>
      </c>
      <c r="V32" s="41"/>
      <c r="W32" s="924"/>
      <c r="X32" s="925"/>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3" t="str">
        <f>IF(基本情報入力シート!C58="","",基本情報入力シート!C58)</f>
        <v/>
      </c>
      <c r="C33" s="904"/>
      <c r="D33" s="904"/>
      <c r="E33" s="904"/>
      <c r="F33" s="904"/>
      <c r="G33" s="904"/>
      <c r="H33" s="904"/>
      <c r="I33" s="905"/>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26"/>
      <c r="R33" s="927"/>
      <c r="S33" s="136" t="str">
        <f>IFERROR(ROUNDDOWN(Q33*VLOOKUP(N33,【参考】数式用!$AR$2:$AW$50,MATCH(P33,【参考】数式用!$AT$4:$AW$4)+2,FALSE)*0.5, 0), "")</f>
        <v/>
      </c>
      <c r="T33" s="41"/>
      <c r="U33" s="138" t="str">
        <f>IFERROR(IF(AG33&lt;&gt;"",Q33*VLOOKUP(N33,【参考】数式用!$AG$2:$AL$50,MATCH(P33,【参考】数式用!$AI$4:$AL$4,0)+2,0), ""), "")</f>
        <v/>
      </c>
      <c r="V33" s="41"/>
      <c r="W33" s="924"/>
      <c r="X33" s="925"/>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3" t="str">
        <f>IF(基本情報入力シート!C59="","",基本情報入力シート!C59)</f>
        <v/>
      </c>
      <c r="C34" s="904"/>
      <c r="D34" s="904"/>
      <c r="E34" s="904"/>
      <c r="F34" s="904"/>
      <c r="G34" s="904"/>
      <c r="H34" s="904"/>
      <c r="I34" s="905"/>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26"/>
      <c r="R34" s="927"/>
      <c r="S34" s="136" t="str">
        <f>IFERROR(ROUNDDOWN(Q34*VLOOKUP(N34,【参考】数式用!$AR$2:$AW$50,MATCH(P34,【参考】数式用!$AT$4:$AW$4)+2,FALSE)*0.5, 0), "")</f>
        <v/>
      </c>
      <c r="T34" s="41"/>
      <c r="U34" s="138" t="str">
        <f>IFERROR(IF(AG34&lt;&gt;"",Q34*VLOOKUP(N34,【参考】数式用!$AG$2:$AL$50,MATCH(P34,【参考】数式用!$AI$4:$AL$4,0)+2,0), ""), "")</f>
        <v/>
      </c>
      <c r="V34" s="41"/>
      <c r="W34" s="924"/>
      <c r="X34" s="925"/>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3" t="str">
        <f>IF(基本情報入力シート!C60="","",基本情報入力シート!C60)</f>
        <v/>
      </c>
      <c r="C35" s="904"/>
      <c r="D35" s="904"/>
      <c r="E35" s="904"/>
      <c r="F35" s="904"/>
      <c r="G35" s="904"/>
      <c r="H35" s="904"/>
      <c r="I35" s="905"/>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26"/>
      <c r="R35" s="927"/>
      <c r="S35" s="136" t="str">
        <f>IFERROR(ROUNDDOWN(Q35*VLOOKUP(N35,【参考】数式用!$AR$2:$AW$50,MATCH(P35,【参考】数式用!$AT$4:$AW$4)+2,FALSE)*0.5, 0), "")</f>
        <v/>
      </c>
      <c r="T35" s="47"/>
      <c r="U35" s="138" t="str">
        <f>IFERROR(IF(AG35&lt;&gt;"",Q35*VLOOKUP(N35,【参考】数式用!$AG$2:$AL$50,MATCH(P35,【参考】数式用!$AI$4:$AL$4,0)+2,0), ""), "")</f>
        <v/>
      </c>
      <c r="V35" s="41"/>
      <c r="W35" s="924"/>
      <c r="X35" s="925"/>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3" t="str">
        <f>IF(基本情報入力シート!C61="","",基本情報入力シート!C61)</f>
        <v/>
      </c>
      <c r="C36" s="904"/>
      <c r="D36" s="904"/>
      <c r="E36" s="904"/>
      <c r="F36" s="904"/>
      <c r="G36" s="904"/>
      <c r="H36" s="904"/>
      <c r="I36" s="905"/>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26"/>
      <c r="R36" s="927"/>
      <c r="S36" s="136" t="str">
        <f>IFERROR(ROUNDDOWN(Q36*VLOOKUP(N36,【参考】数式用!$AR$2:$AW$50,MATCH(P36,【参考】数式用!$AT$4:$AW$4)+2,FALSE)*0.5, 0), "")</f>
        <v/>
      </c>
      <c r="T36" s="41"/>
      <c r="U36" s="138" t="str">
        <f>IFERROR(IF(AG36&lt;&gt;"",Q36*VLOOKUP(N36,【参考】数式用!$AG$2:$AL$50,MATCH(P36,【参考】数式用!$AI$4:$AL$4,0)+2,0), ""), "")</f>
        <v/>
      </c>
      <c r="V36" s="41"/>
      <c r="W36" s="924"/>
      <c r="X36" s="925"/>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3" t="str">
        <f>IF(基本情報入力シート!C62="","",基本情報入力シート!C62)</f>
        <v/>
      </c>
      <c r="C37" s="904"/>
      <c r="D37" s="904"/>
      <c r="E37" s="904"/>
      <c r="F37" s="904"/>
      <c r="G37" s="904"/>
      <c r="H37" s="904"/>
      <c r="I37" s="905"/>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26"/>
      <c r="R37" s="927"/>
      <c r="S37" s="136" t="str">
        <f>IFERROR(ROUNDDOWN(Q37*VLOOKUP(N37,【参考】数式用!$AR$2:$AW$50,MATCH(P37,【参考】数式用!$AT$4:$AW$4)+2,FALSE)*0.5, 0), "")</f>
        <v/>
      </c>
      <c r="T37" s="41"/>
      <c r="U37" s="138" t="str">
        <f>IFERROR(IF(AG37&lt;&gt;"",Q37*VLOOKUP(N37,【参考】数式用!$AG$2:$AL$50,MATCH(P37,【参考】数式用!$AI$4:$AL$4,0)+2,0), ""), "")</f>
        <v/>
      </c>
      <c r="V37" s="41"/>
      <c r="W37" s="924"/>
      <c r="X37" s="925"/>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3" t="str">
        <f>IF(基本情報入力シート!C63="","",基本情報入力シート!C63)</f>
        <v/>
      </c>
      <c r="C38" s="904"/>
      <c r="D38" s="904"/>
      <c r="E38" s="904"/>
      <c r="F38" s="904"/>
      <c r="G38" s="904"/>
      <c r="H38" s="904"/>
      <c r="I38" s="905"/>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26"/>
      <c r="R38" s="927"/>
      <c r="S38" s="136" t="str">
        <f>IFERROR(ROUNDDOWN(Q38*VLOOKUP(N38,【参考】数式用!$AR$2:$AW$50,MATCH(P38,【参考】数式用!$AT$4:$AW$4)+2,FALSE)*0.5, 0), "")</f>
        <v/>
      </c>
      <c r="T38" s="47"/>
      <c r="U38" s="138" t="str">
        <f>IFERROR(IF(AG38&lt;&gt;"",Q38*VLOOKUP(N38,【参考】数式用!$AG$2:$AL$50,MATCH(P38,【参考】数式用!$AI$4:$AL$4,0)+2,0), ""), "")</f>
        <v/>
      </c>
      <c r="V38" s="41"/>
      <c r="W38" s="924"/>
      <c r="X38" s="925"/>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3" t="str">
        <f>IF(基本情報入力シート!C64="","",基本情報入力シート!C64)</f>
        <v/>
      </c>
      <c r="C39" s="904"/>
      <c r="D39" s="904"/>
      <c r="E39" s="904"/>
      <c r="F39" s="904"/>
      <c r="G39" s="904"/>
      <c r="H39" s="904"/>
      <c r="I39" s="905"/>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26"/>
      <c r="R39" s="927"/>
      <c r="S39" s="136" t="str">
        <f>IFERROR(ROUNDDOWN(Q39*VLOOKUP(N39,【参考】数式用!$AR$2:$AW$50,MATCH(P39,【参考】数式用!$AT$4:$AW$4)+2,FALSE)*0.5, 0), "")</f>
        <v/>
      </c>
      <c r="T39" s="41"/>
      <c r="U39" s="138" t="str">
        <f>IFERROR(IF(AG39&lt;&gt;"",Q39*VLOOKUP(N39,【参考】数式用!$AG$2:$AL$50,MATCH(P39,【参考】数式用!$AI$4:$AL$4,0)+2,0), ""), "")</f>
        <v/>
      </c>
      <c r="V39" s="41"/>
      <c r="W39" s="924"/>
      <c r="X39" s="925"/>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3" t="str">
        <f>IF(基本情報入力シート!C65="","",基本情報入力シート!C65)</f>
        <v/>
      </c>
      <c r="C40" s="904"/>
      <c r="D40" s="904"/>
      <c r="E40" s="904"/>
      <c r="F40" s="904"/>
      <c r="G40" s="904"/>
      <c r="H40" s="904"/>
      <c r="I40" s="905"/>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26"/>
      <c r="R40" s="927"/>
      <c r="S40" s="136" t="str">
        <f>IFERROR(ROUNDDOWN(Q40*VLOOKUP(N40,【参考】数式用!$AR$2:$AW$50,MATCH(P40,【参考】数式用!$AT$4:$AW$4)+2,FALSE)*0.5, 0), "")</f>
        <v/>
      </c>
      <c r="T40" s="41"/>
      <c r="U40" s="138" t="str">
        <f>IFERROR(IF(AG40&lt;&gt;"",Q40*VLOOKUP(N40,【参考】数式用!$AG$2:$AL$50,MATCH(P40,【参考】数式用!$AI$4:$AL$4,0)+2,0), ""), "")</f>
        <v/>
      </c>
      <c r="V40" s="41"/>
      <c r="W40" s="993"/>
      <c r="X40" s="994"/>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3" t="str">
        <f>IF(基本情報入力シート!C66="","",基本情報入力シート!C66)</f>
        <v/>
      </c>
      <c r="C41" s="904"/>
      <c r="D41" s="904"/>
      <c r="E41" s="904"/>
      <c r="F41" s="904"/>
      <c r="G41" s="904"/>
      <c r="H41" s="904"/>
      <c r="I41" s="905"/>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26"/>
      <c r="R41" s="927"/>
      <c r="S41" s="136" t="str">
        <f>IFERROR(ROUNDDOWN(Q41*VLOOKUP(N41,【参考】数式用!$AR$2:$AW$50,MATCH(P41,【参考】数式用!$AT$4:$AW$4)+2,FALSE)*0.5, 0), "")</f>
        <v/>
      </c>
      <c r="T41" s="47"/>
      <c r="U41" s="138" t="str">
        <f>IFERROR(IF(AG41&lt;&gt;"",Q41*VLOOKUP(N41,【参考】数式用!$AG$2:$AL$50,MATCH(P41,【参考】数式用!$AI$4:$AL$4,0)+2,0), ""), "")</f>
        <v/>
      </c>
      <c r="V41" s="41"/>
      <c r="W41" s="924"/>
      <c r="X41" s="925"/>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3" t="str">
        <f>IF(基本情報入力シート!C67="","",基本情報入力シート!C67)</f>
        <v/>
      </c>
      <c r="C42" s="904"/>
      <c r="D42" s="904"/>
      <c r="E42" s="904"/>
      <c r="F42" s="904"/>
      <c r="G42" s="904"/>
      <c r="H42" s="904"/>
      <c r="I42" s="905"/>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26"/>
      <c r="R42" s="927"/>
      <c r="S42" s="136" t="str">
        <f>IFERROR(ROUNDDOWN(Q42*VLOOKUP(N42,【参考】数式用!$AR$2:$AW$50,MATCH(P42,【参考】数式用!$AT$4:$AW$4)+2,FALSE)*0.5, 0), "")</f>
        <v/>
      </c>
      <c r="T42" s="41"/>
      <c r="U42" s="138" t="str">
        <f>IFERROR(IF(AG42&lt;&gt;"",Q42*VLOOKUP(N42,【参考】数式用!$AG$2:$AL$50,MATCH(P42,【参考】数式用!$AI$4:$AL$4,0)+2,0), ""), "")</f>
        <v/>
      </c>
      <c r="V42" s="41"/>
      <c r="W42" s="924"/>
      <c r="X42" s="925"/>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3" t="str">
        <f>IF(基本情報入力シート!C68="","",基本情報入力シート!C68)</f>
        <v/>
      </c>
      <c r="C43" s="904"/>
      <c r="D43" s="904"/>
      <c r="E43" s="904"/>
      <c r="F43" s="904"/>
      <c r="G43" s="904"/>
      <c r="H43" s="904"/>
      <c r="I43" s="905"/>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26"/>
      <c r="R43" s="927"/>
      <c r="S43" s="136" t="str">
        <f>IFERROR(ROUNDDOWN(Q43*VLOOKUP(N43,【参考】数式用!$AR$2:$AW$50,MATCH(P43,【参考】数式用!$AT$4:$AW$4)+2,FALSE)*0.5, 0), "")</f>
        <v/>
      </c>
      <c r="T43" s="41"/>
      <c r="U43" s="138" t="str">
        <f>IFERROR(IF(AG43&lt;&gt;"",Q43*VLOOKUP(N43,【参考】数式用!$AG$2:$AL$50,MATCH(P43,【参考】数式用!$AI$4:$AL$4,0)+2,0), ""), "")</f>
        <v/>
      </c>
      <c r="V43" s="41"/>
      <c r="W43" s="924"/>
      <c r="X43" s="925"/>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3" t="str">
        <f>IF(基本情報入力シート!C69="","",基本情報入力シート!C69)</f>
        <v/>
      </c>
      <c r="C44" s="904"/>
      <c r="D44" s="904"/>
      <c r="E44" s="904"/>
      <c r="F44" s="904"/>
      <c r="G44" s="904"/>
      <c r="H44" s="904"/>
      <c r="I44" s="905"/>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26"/>
      <c r="R44" s="927"/>
      <c r="S44" s="136" t="str">
        <f>IFERROR(ROUNDDOWN(Q44*VLOOKUP(N44,【参考】数式用!$AR$2:$AW$50,MATCH(P44,【参考】数式用!$AT$4:$AW$4)+2,FALSE)*0.5, 0), "")</f>
        <v/>
      </c>
      <c r="T44" s="47"/>
      <c r="U44" s="138" t="str">
        <f>IFERROR(IF(AG44&lt;&gt;"",Q44*VLOOKUP(N44,【参考】数式用!$AG$2:$AL$50,MATCH(P44,【参考】数式用!$AI$4:$AL$4,0)+2,0), ""), "")</f>
        <v/>
      </c>
      <c r="V44" s="41"/>
      <c r="W44" s="924"/>
      <c r="X44" s="925"/>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3" t="str">
        <f>IF(基本情報入力シート!C70="","",基本情報入力シート!C70)</f>
        <v/>
      </c>
      <c r="C45" s="904"/>
      <c r="D45" s="904"/>
      <c r="E45" s="904"/>
      <c r="F45" s="904"/>
      <c r="G45" s="904"/>
      <c r="H45" s="904"/>
      <c r="I45" s="905"/>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26"/>
      <c r="R45" s="927"/>
      <c r="S45" s="136" t="str">
        <f>IFERROR(ROUNDDOWN(Q45*VLOOKUP(N45,【参考】数式用!$AR$2:$AW$50,MATCH(P45,【参考】数式用!$AT$4:$AW$4)+2,FALSE)*0.5, 0), "")</f>
        <v/>
      </c>
      <c r="T45" s="41"/>
      <c r="U45" s="138" t="str">
        <f>IFERROR(IF(AG45&lt;&gt;"",Q45*VLOOKUP(N45,【参考】数式用!$AG$2:$AL$50,MATCH(P45,【参考】数式用!$AI$4:$AL$4,0)+2,0), ""), "")</f>
        <v/>
      </c>
      <c r="V45" s="41"/>
      <c r="W45" s="924"/>
      <c r="X45" s="925"/>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3" t="str">
        <f>IF(基本情報入力シート!C71="","",基本情報入力シート!C71)</f>
        <v/>
      </c>
      <c r="C46" s="904"/>
      <c r="D46" s="904"/>
      <c r="E46" s="904"/>
      <c r="F46" s="904"/>
      <c r="G46" s="904"/>
      <c r="H46" s="904"/>
      <c r="I46" s="905"/>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26"/>
      <c r="R46" s="927"/>
      <c r="S46" s="136" t="str">
        <f>IFERROR(ROUNDDOWN(Q46*VLOOKUP(N46,【参考】数式用!$AR$2:$AW$50,MATCH(P46,【参考】数式用!$AT$4:$AW$4)+2,FALSE)*0.5, 0), "")</f>
        <v/>
      </c>
      <c r="T46" s="41"/>
      <c r="U46" s="138" t="str">
        <f>IFERROR(IF(AG46&lt;&gt;"",Q46*VLOOKUP(N46,【参考】数式用!$AG$2:$AL$50,MATCH(P46,【参考】数式用!$AI$4:$AL$4,0)+2,0), ""), "")</f>
        <v/>
      </c>
      <c r="V46" s="41"/>
      <c r="W46" s="924"/>
      <c r="X46" s="925"/>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3" t="str">
        <f>IF(基本情報入力シート!C72="","",基本情報入力シート!C72)</f>
        <v/>
      </c>
      <c r="C47" s="904"/>
      <c r="D47" s="904"/>
      <c r="E47" s="904"/>
      <c r="F47" s="904"/>
      <c r="G47" s="904"/>
      <c r="H47" s="904"/>
      <c r="I47" s="905"/>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26"/>
      <c r="R47" s="927"/>
      <c r="S47" s="136" t="str">
        <f>IFERROR(ROUNDDOWN(Q47*VLOOKUP(N47,【参考】数式用!$AR$2:$AW$50,MATCH(P47,【参考】数式用!$AT$4:$AW$4)+2,FALSE)*0.5, 0), "")</f>
        <v/>
      </c>
      <c r="T47" s="47"/>
      <c r="U47" s="138" t="str">
        <f>IFERROR(IF(AG47&lt;&gt;"",Q47*VLOOKUP(N47,【参考】数式用!$AG$2:$AL$50,MATCH(P47,【参考】数式用!$AI$4:$AL$4,0)+2,0), ""), "")</f>
        <v/>
      </c>
      <c r="V47" s="41"/>
      <c r="W47" s="924"/>
      <c r="X47" s="925"/>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3" t="str">
        <f>IF(基本情報入力シート!C73="","",基本情報入力シート!C73)</f>
        <v/>
      </c>
      <c r="C48" s="904"/>
      <c r="D48" s="904"/>
      <c r="E48" s="904"/>
      <c r="F48" s="904"/>
      <c r="G48" s="904"/>
      <c r="H48" s="904"/>
      <c r="I48" s="905"/>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26"/>
      <c r="R48" s="927"/>
      <c r="S48" s="136" t="str">
        <f>IFERROR(ROUNDDOWN(Q48*VLOOKUP(N48,【参考】数式用!$AR$2:$AW$50,MATCH(P48,【参考】数式用!$AT$4:$AW$4)+2,FALSE)*0.5, 0), "")</f>
        <v/>
      </c>
      <c r="T48" s="41"/>
      <c r="U48" s="138" t="str">
        <f>IFERROR(IF(AG48&lt;&gt;"",Q48*VLOOKUP(N48,【参考】数式用!$AG$2:$AL$50,MATCH(P48,【参考】数式用!$AI$4:$AL$4,0)+2,0), ""), "")</f>
        <v/>
      </c>
      <c r="V48" s="41"/>
      <c r="W48" s="924"/>
      <c r="X48" s="925"/>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3" t="str">
        <f>IF(基本情報入力シート!C74="","",基本情報入力シート!C74)</f>
        <v/>
      </c>
      <c r="C49" s="904"/>
      <c r="D49" s="904"/>
      <c r="E49" s="904"/>
      <c r="F49" s="904"/>
      <c r="G49" s="904"/>
      <c r="H49" s="904"/>
      <c r="I49" s="905"/>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26"/>
      <c r="R49" s="927"/>
      <c r="S49" s="136" t="str">
        <f>IFERROR(ROUNDDOWN(Q49*VLOOKUP(N49,【参考】数式用!$AR$2:$AW$50,MATCH(P49,【参考】数式用!$AT$4:$AW$4)+2,FALSE)*0.5, 0), "")</f>
        <v/>
      </c>
      <c r="T49" s="41"/>
      <c r="U49" s="138" t="str">
        <f>IFERROR(IF(AG49&lt;&gt;"",Q49*VLOOKUP(N49,【参考】数式用!$AG$2:$AL$50,MATCH(P49,【参考】数式用!$AI$4:$AL$4,0)+2,0), ""), "")</f>
        <v/>
      </c>
      <c r="V49" s="41"/>
      <c r="W49" s="924"/>
      <c r="X49" s="925"/>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3" t="str">
        <f>IF(基本情報入力シート!C75="","",基本情報入力シート!C75)</f>
        <v/>
      </c>
      <c r="C50" s="904"/>
      <c r="D50" s="904"/>
      <c r="E50" s="904"/>
      <c r="F50" s="904"/>
      <c r="G50" s="904"/>
      <c r="H50" s="904"/>
      <c r="I50" s="905"/>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26"/>
      <c r="R50" s="927"/>
      <c r="S50" s="136" t="str">
        <f>IFERROR(ROUNDDOWN(Q50*VLOOKUP(N50,【参考】数式用!$AR$2:$AW$50,MATCH(P50,【参考】数式用!$AT$4:$AW$4)+2,FALSE)*0.5, 0), "")</f>
        <v/>
      </c>
      <c r="T50" s="47"/>
      <c r="U50" s="138" t="str">
        <f>IFERROR(IF(AG50&lt;&gt;"",Q50*VLOOKUP(N50,【参考】数式用!$AG$2:$AL$50,MATCH(P50,【参考】数式用!$AI$4:$AL$4,0)+2,0), ""), "")</f>
        <v/>
      </c>
      <c r="V50" s="41"/>
      <c r="W50" s="924"/>
      <c r="X50" s="925"/>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3" t="str">
        <f>IF(基本情報入力シート!C76="","",基本情報入力シート!C76)</f>
        <v/>
      </c>
      <c r="C51" s="904"/>
      <c r="D51" s="904"/>
      <c r="E51" s="904"/>
      <c r="F51" s="904"/>
      <c r="G51" s="904"/>
      <c r="H51" s="904"/>
      <c r="I51" s="905"/>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26"/>
      <c r="R51" s="927"/>
      <c r="S51" s="136" t="str">
        <f>IFERROR(ROUNDDOWN(Q51*VLOOKUP(N51,【参考】数式用!$AR$2:$AW$50,MATCH(P51,【参考】数式用!$AT$4:$AW$4)+2,FALSE)*0.5, 0), "")</f>
        <v/>
      </c>
      <c r="T51" s="41"/>
      <c r="U51" s="138" t="str">
        <f>IFERROR(IF(AG51&lt;&gt;"",Q51*VLOOKUP(N51,【参考】数式用!$AG$2:$AL$50,MATCH(P51,【参考】数式用!$AI$4:$AL$4,0)+2,0), ""), "")</f>
        <v/>
      </c>
      <c r="V51" s="41"/>
      <c r="W51" s="924"/>
      <c r="X51" s="925"/>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3" t="str">
        <f>IF(基本情報入力シート!C77="","",基本情報入力シート!C77)</f>
        <v/>
      </c>
      <c r="C52" s="904"/>
      <c r="D52" s="904"/>
      <c r="E52" s="904"/>
      <c r="F52" s="904"/>
      <c r="G52" s="904"/>
      <c r="H52" s="904"/>
      <c r="I52" s="905"/>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26"/>
      <c r="R52" s="927"/>
      <c r="S52" s="136" t="str">
        <f>IFERROR(ROUNDDOWN(Q52*VLOOKUP(N52,【参考】数式用!$AR$2:$AW$50,MATCH(P52,【参考】数式用!$AT$4:$AW$4)+2,FALSE)*0.5, 0), "")</f>
        <v/>
      </c>
      <c r="T52" s="41"/>
      <c r="U52" s="138" t="str">
        <f>IFERROR(IF(AG52&lt;&gt;"",Q52*VLOOKUP(N52,【参考】数式用!$AG$2:$AL$50,MATCH(P52,【参考】数式用!$AI$4:$AL$4,0)+2,0), ""), "")</f>
        <v/>
      </c>
      <c r="V52" s="41"/>
      <c r="W52" s="924"/>
      <c r="X52" s="925"/>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3" t="str">
        <f>IF(基本情報入力シート!C78="","",基本情報入力シート!C78)</f>
        <v/>
      </c>
      <c r="C53" s="904"/>
      <c r="D53" s="904"/>
      <c r="E53" s="904"/>
      <c r="F53" s="904"/>
      <c r="G53" s="904"/>
      <c r="H53" s="904"/>
      <c r="I53" s="905"/>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26"/>
      <c r="R53" s="927"/>
      <c r="S53" s="136" t="str">
        <f>IFERROR(ROUNDDOWN(Q53*VLOOKUP(N53,【参考】数式用!$AR$2:$AW$50,MATCH(P53,【参考】数式用!$AT$4:$AW$4)+2,FALSE)*0.5, 0), "")</f>
        <v/>
      </c>
      <c r="T53" s="47"/>
      <c r="U53" s="138" t="str">
        <f>IFERROR(IF(AG53&lt;&gt;"",Q53*VLOOKUP(N53,【参考】数式用!$AG$2:$AL$50,MATCH(P53,【参考】数式用!$AI$4:$AL$4,0)+2,0), ""), "")</f>
        <v/>
      </c>
      <c r="V53" s="41"/>
      <c r="W53" s="924"/>
      <c r="X53" s="925"/>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3" t="str">
        <f>IF(基本情報入力シート!C79="","",基本情報入力シート!C79)</f>
        <v/>
      </c>
      <c r="C54" s="904"/>
      <c r="D54" s="904"/>
      <c r="E54" s="904"/>
      <c r="F54" s="904"/>
      <c r="G54" s="904"/>
      <c r="H54" s="904"/>
      <c r="I54" s="905"/>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26"/>
      <c r="R54" s="927"/>
      <c r="S54" s="136" t="str">
        <f>IFERROR(ROUNDDOWN(Q54*VLOOKUP(N54,【参考】数式用!$AR$2:$AW$50,MATCH(P54,【参考】数式用!$AT$4:$AW$4)+2,FALSE)*0.5, 0), "")</f>
        <v/>
      </c>
      <c r="T54" s="41"/>
      <c r="U54" s="138" t="str">
        <f>IFERROR(IF(AG54&lt;&gt;"",Q54*VLOOKUP(N54,【参考】数式用!$AG$2:$AL$50,MATCH(P54,【参考】数式用!$AI$4:$AL$4,0)+2,0), ""), "")</f>
        <v/>
      </c>
      <c r="V54" s="41"/>
      <c r="W54" s="924"/>
      <c r="X54" s="925"/>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3" t="str">
        <f>IF(基本情報入力シート!C80="","",基本情報入力シート!C80)</f>
        <v/>
      </c>
      <c r="C55" s="904"/>
      <c r="D55" s="904"/>
      <c r="E55" s="904"/>
      <c r="F55" s="904"/>
      <c r="G55" s="904"/>
      <c r="H55" s="904"/>
      <c r="I55" s="905"/>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26"/>
      <c r="R55" s="927"/>
      <c r="S55" s="136" t="str">
        <f>IFERROR(ROUNDDOWN(Q55*VLOOKUP(N55,【参考】数式用!$AR$2:$AW$50,MATCH(P55,【参考】数式用!$AT$4:$AW$4)+2,FALSE)*0.5, 0), "")</f>
        <v/>
      </c>
      <c r="T55" s="41"/>
      <c r="U55" s="138" t="str">
        <f>IFERROR(IF(AG55&lt;&gt;"",Q55*VLOOKUP(N55,【参考】数式用!$AG$2:$AL$50,MATCH(P55,【参考】数式用!$AI$4:$AL$4,0)+2,0), ""), "")</f>
        <v/>
      </c>
      <c r="V55" s="41"/>
      <c r="W55" s="924"/>
      <c r="X55" s="925"/>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3" t="str">
        <f>IF(基本情報入力シート!C81="","",基本情報入力シート!C81)</f>
        <v/>
      </c>
      <c r="C56" s="904"/>
      <c r="D56" s="904"/>
      <c r="E56" s="904"/>
      <c r="F56" s="904"/>
      <c r="G56" s="904"/>
      <c r="H56" s="904"/>
      <c r="I56" s="905"/>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26"/>
      <c r="R56" s="927"/>
      <c r="S56" s="136" t="str">
        <f>IFERROR(ROUNDDOWN(Q56*VLOOKUP(N56,【参考】数式用!$AR$2:$AW$50,MATCH(P56,【参考】数式用!$AT$4:$AW$4)+2,FALSE)*0.5, 0), "")</f>
        <v/>
      </c>
      <c r="T56" s="47"/>
      <c r="U56" s="138" t="str">
        <f>IFERROR(IF(AG56&lt;&gt;"",Q56*VLOOKUP(N56,【参考】数式用!$AG$2:$AL$50,MATCH(P56,【参考】数式用!$AI$4:$AL$4,0)+2,0), ""), "")</f>
        <v/>
      </c>
      <c r="V56" s="41"/>
      <c r="W56" s="924"/>
      <c r="X56" s="925"/>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3" t="str">
        <f>IF(基本情報入力シート!C82="","",基本情報入力シート!C82)</f>
        <v/>
      </c>
      <c r="C57" s="904"/>
      <c r="D57" s="904"/>
      <c r="E57" s="904"/>
      <c r="F57" s="904"/>
      <c r="G57" s="904"/>
      <c r="H57" s="904"/>
      <c r="I57" s="905"/>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26"/>
      <c r="R57" s="927"/>
      <c r="S57" s="136" t="str">
        <f>IFERROR(ROUNDDOWN(Q57*VLOOKUP(N57,【参考】数式用!$AR$2:$AW$50,MATCH(P57,【参考】数式用!$AT$4:$AW$4)+2,FALSE)*0.5, 0), "")</f>
        <v/>
      </c>
      <c r="T57" s="41"/>
      <c r="U57" s="138" t="str">
        <f>IFERROR(IF(AG57&lt;&gt;"",Q57*VLOOKUP(N57,【参考】数式用!$AG$2:$AL$50,MATCH(P57,【参考】数式用!$AI$4:$AL$4,0)+2,0), ""), "")</f>
        <v/>
      </c>
      <c r="V57" s="41"/>
      <c r="W57" s="924"/>
      <c r="X57" s="925"/>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3" t="str">
        <f>IF(基本情報入力シート!C83="","",基本情報入力シート!C83)</f>
        <v/>
      </c>
      <c r="C58" s="904"/>
      <c r="D58" s="904"/>
      <c r="E58" s="904"/>
      <c r="F58" s="904"/>
      <c r="G58" s="904"/>
      <c r="H58" s="904"/>
      <c r="I58" s="905"/>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26"/>
      <c r="R58" s="927"/>
      <c r="S58" s="136" t="str">
        <f>IFERROR(ROUNDDOWN(Q58*VLOOKUP(N58,【参考】数式用!$AR$2:$AW$50,MATCH(P58,【参考】数式用!$AT$4:$AW$4)+2,FALSE)*0.5, 0), "")</f>
        <v/>
      </c>
      <c r="T58" s="41"/>
      <c r="U58" s="138" t="str">
        <f>IFERROR(IF(AG58&lt;&gt;"",Q58*VLOOKUP(N58,【参考】数式用!$AG$2:$AL$50,MATCH(P58,【参考】数式用!$AI$4:$AL$4,0)+2,0), ""), "")</f>
        <v/>
      </c>
      <c r="V58" s="41"/>
      <c r="W58" s="924"/>
      <c r="X58" s="925"/>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3" t="str">
        <f>IF(基本情報入力シート!C84="","",基本情報入力シート!C84)</f>
        <v/>
      </c>
      <c r="C59" s="904"/>
      <c r="D59" s="904"/>
      <c r="E59" s="904"/>
      <c r="F59" s="904"/>
      <c r="G59" s="904"/>
      <c r="H59" s="904"/>
      <c r="I59" s="905"/>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26"/>
      <c r="R59" s="927"/>
      <c r="S59" s="136" t="str">
        <f>IFERROR(ROUNDDOWN(Q59*VLOOKUP(N59,【参考】数式用!$AR$2:$AW$50,MATCH(P59,【参考】数式用!$AT$4:$AW$4)+2,FALSE)*0.5, 0), "")</f>
        <v/>
      </c>
      <c r="T59" s="47"/>
      <c r="U59" s="138" t="str">
        <f>IFERROR(IF(AG59&lt;&gt;"",Q59*VLOOKUP(N59,【参考】数式用!$AG$2:$AL$50,MATCH(P59,【参考】数式用!$AI$4:$AL$4,0)+2,0), ""), "")</f>
        <v/>
      </c>
      <c r="V59" s="41"/>
      <c r="W59" s="924"/>
      <c r="X59" s="925"/>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3" t="str">
        <f>IF(基本情報入力シート!C85="","",基本情報入力シート!C85)</f>
        <v/>
      </c>
      <c r="C60" s="904"/>
      <c r="D60" s="904"/>
      <c r="E60" s="904"/>
      <c r="F60" s="904"/>
      <c r="G60" s="904"/>
      <c r="H60" s="904"/>
      <c r="I60" s="905"/>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26"/>
      <c r="R60" s="927"/>
      <c r="S60" s="136" t="str">
        <f>IFERROR(ROUNDDOWN(Q60*VLOOKUP(N60,【参考】数式用!$AR$2:$AW$50,MATCH(P60,【参考】数式用!$AT$4:$AW$4)+2,FALSE)*0.5, 0), "")</f>
        <v/>
      </c>
      <c r="T60" s="41"/>
      <c r="U60" s="138" t="str">
        <f>IFERROR(IF(AG60&lt;&gt;"",Q60*VLOOKUP(N60,【参考】数式用!$AG$2:$AL$50,MATCH(P60,【参考】数式用!$AI$4:$AL$4,0)+2,0), ""), "")</f>
        <v/>
      </c>
      <c r="V60" s="41"/>
      <c r="W60" s="924"/>
      <c r="X60" s="925"/>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3" t="str">
        <f>IF(基本情報入力シート!C86="","",基本情報入力シート!C86)</f>
        <v/>
      </c>
      <c r="C61" s="904"/>
      <c r="D61" s="904"/>
      <c r="E61" s="904"/>
      <c r="F61" s="904"/>
      <c r="G61" s="904"/>
      <c r="H61" s="904"/>
      <c r="I61" s="905"/>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26"/>
      <c r="R61" s="927"/>
      <c r="S61" s="136" t="str">
        <f>IFERROR(ROUNDDOWN(Q61*VLOOKUP(N61,【参考】数式用!$AR$2:$AW$50,MATCH(P61,【参考】数式用!$AT$4:$AW$4)+2,FALSE)*0.5, 0), "")</f>
        <v/>
      </c>
      <c r="T61" s="41"/>
      <c r="U61" s="138" t="str">
        <f>IFERROR(IF(AG61&lt;&gt;"",Q61*VLOOKUP(N61,【参考】数式用!$AG$2:$AL$50,MATCH(P61,【参考】数式用!$AI$4:$AL$4,0)+2,0), ""), "")</f>
        <v/>
      </c>
      <c r="V61" s="41"/>
      <c r="W61" s="924"/>
      <c r="X61" s="925"/>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3" t="str">
        <f>IF(基本情報入力シート!C87="","",基本情報入力シート!C87)</f>
        <v/>
      </c>
      <c r="C62" s="904"/>
      <c r="D62" s="904"/>
      <c r="E62" s="904"/>
      <c r="F62" s="904"/>
      <c r="G62" s="904"/>
      <c r="H62" s="904"/>
      <c r="I62" s="905"/>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26"/>
      <c r="R62" s="927"/>
      <c r="S62" s="136" t="str">
        <f>IFERROR(ROUNDDOWN(Q62*VLOOKUP(N62,【参考】数式用!$AR$2:$AW$50,MATCH(P62,【参考】数式用!$AT$4:$AW$4)+2,FALSE)*0.5, 0), "")</f>
        <v/>
      </c>
      <c r="T62" s="47"/>
      <c r="U62" s="138" t="str">
        <f>IFERROR(IF(AG62&lt;&gt;"",Q62*VLOOKUP(N62,【参考】数式用!$AG$2:$AL$50,MATCH(P62,【参考】数式用!$AI$4:$AL$4,0)+2,0), ""), "")</f>
        <v/>
      </c>
      <c r="V62" s="41"/>
      <c r="W62" s="924"/>
      <c r="X62" s="925"/>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3" t="str">
        <f>IF(基本情報入力シート!C88="","",基本情報入力シート!C88)</f>
        <v/>
      </c>
      <c r="C63" s="904"/>
      <c r="D63" s="904"/>
      <c r="E63" s="904"/>
      <c r="F63" s="904"/>
      <c r="G63" s="904"/>
      <c r="H63" s="904"/>
      <c r="I63" s="905"/>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26"/>
      <c r="R63" s="927"/>
      <c r="S63" s="136" t="str">
        <f>IFERROR(ROUNDDOWN(Q63*VLOOKUP(N63,【参考】数式用!$AR$2:$AW$50,MATCH(P63,【参考】数式用!$AT$4:$AW$4)+2,FALSE)*0.5, 0), "")</f>
        <v/>
      </c>
      <c r="T63" s="47"/>
      <c r="U63" s="138" t="str">
        <f>IFERROR(IF(AG63&lt;&gt;"",Q63*VLOOKUP(N63,【参考】数式用!$AG$2:$AL$50,MATCH(P63,【参考】数式用!$AI$4:$AL$4,0)+2,0), ""), "")</f>
        <v/>
      </c>
      <c r="V63" s="41"/>
      <c r="W63" s="924"/>
      <c r="X63" s="925"/>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3" t="str">
        <f>IF(基本情報入力シート!C89="","",基本情報入力シート!C89)</f>
        <v/>
      </c>
      <c r="C64" s="904"/>
      <c r="D64" s="904"/>
      <c r="E64" s="904"/>
      <c r="F64" s="904"/>
      <c r="G64" s="904"/>
      <c r="H64" s="904"/>
      <c r="I64" s="905"/>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26"/>
      <c r="R64" s="927"/>
      <c r="S64" s="136" t="str">
        <f>IFERROR(ROUNDDOWN(Q64*VLOOKUP(N64,【参考】数式用!$AR$2:$AW$50,MATCH(P64,【参考】数式用!$AT$4:$AW$4)+2,FALSE)*0.5, 0), "")</f>
        <v/>
      </c>
      <c r="T64" s="47"/>
      <c r="U64" s="138" t="str">
        <f>IFERROR(IF(AG64&lt;&gt;"",Q64*VLOOKUP(N64,【参考】数式用!$AG$2:$AL$50,MATCH(P64,【参考】数式用!$AI$4:$AL$4,0)+2,0), ""), "")</f>
        <v/>
      </c>
      <c r="V64" s="41"/>
      <c r="W64" s="924"/>
      <c r="X64" s="925"/>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3" t="str">
        <f>IF(基本情報入力シート!C90="","",基本情報入力シート!C90)</f>
        <v/>
      </c>
      <c r="C65" s="904"/>
      <c r="D65" s="904"/>
      <c r="E65" s="904"/>
      <c r="F65" s="904"/>
      <c r="G65" s="904"/>
      <c r="H65" s="904"/>
      <c r="I65" s="905"/>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26"/>
      <c r="R65" s="927"/>
      <c r="S65" s="136" t="str">
        <f>IFERROR(ROUNDDOWN(Q65*VLOOKUP(N65,【参考】数式用!$AR$2:$AW$50,MATCH(P65,【参考】数式用!$AT$4:$AW$4)+2,FALSE)*0.5, 0), "")</f>
        <v/>
      </c>
      <c r="T65" s="47"/>
      <c r="U65" s="138" t="str">
        <f>IFERROR(IF(AG65&lt;&gt;"",Q65*VLOOKUP(N65,【参考】数式用!$AG$2:$AL$50,MATCH(P65,【参考】数式用!$AI$4:$AL$4,0)+2,0), ""), "")</f>
        <v/>
      </c>
      <c r="V65" s="41"/>
      <c r="W65" s="924"/>
      <c r="X65" s="925"/>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3" t="str">
        <f>IF(基本情報入力シート!C91="","",基本情報入力シート!C91)</f>
        <v/>
      </c>
      <c r="C66" s="904"/>
      <c r="D66" s="904"/>
      <c r="E66" s="904"/>
      <c r="F66" s="904"/>
      <c r="G66" s="904"/>
      <c r="H66" s="904"/>
      <c r="I66" s="905"/>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26"/>
      <c r="R66" s="927"/>
      <c r="S66" s="136" t="str">
        <f>IFERROR(ROUNDDOWN(Q66*VLOOKUP(N66,【参考】数式用!$AR$2:$AW$50,MATCH(P66,【参考】数式用!$AT$4:$AW$4)+2,FALSE)*0.5, 0), "")</f>
        <v/>
      </c>
      <c r="T66" s="47"/>
      <c r="U66" s="138" t="str">
        <f>IFERROR(IF(AG66&lt;&gt;"",Q66*VLOOKUP(N66,【参考】数式用!$AG$2:$AL$50,MATCH(P66,【参考】数式用!$AI$4:$AL$4,0)+2,0), ""), "")</f>
        <v/>
      </c>
      <c r="V66" s="41"/>
      <c r="W66" s="924"/>
      <c r="X66" s="925"/>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3" t="str">
        <f>IF(基本情報入力シート!C92="","",基本情報入力シート!C92)</f>
        <v/>
      </c>
      <c r="C67" s="904"/>
      <c r="D67" s="904"/>
      <c r="E67" s="904"/>
      <c r="F67" s="904"/>
      <c r="G67" s="904"/>
      <c r="H67" s="904"/>
      <c r="I67" s="905"/>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26"/>
      <c r="R67" s="927"/>
      <c r="S67" s="136" t="str">
        <f>IFERROR(ROUNDDOWN(Q67*VLOOKUP(N67,【参考】数式用!$AR$2:$AW$50,MATCH(P67,【参考】数式用!$AT$4:$AW$4)+2,FALSE)*0.5, 0), "")</f>
        <v/>
      </c>
      <c r="T67" s="47"/>
      <c r="U67" s="138" t="str">
        <f>IFERROR(IF(AG67&lt;&gt;"",Q67*VLOOKUP(N67,【参考】数式用!$AG$2:$AL$50,MATCH(P67,【参考】数式用!$AI$4:$AL$4,0)+2,0), ""), "")</f>
        <v/>
      </c>
      <c r="V67" s="41"/>
      <c r="W67" s="924"/>
      <c r="X67" s="925"/>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3" t="str">
        <f>IF(基本情報入力シート!C93="","",基本情報入力シート!C93)</f>
        <v/>
      </c>
      <c r="C68" s="904"/>
      <c r="D68" s="904"/>
      <c r="E68" s="904"/>
      <c r="F68" s="904"/>
      <c r="G68" s="904"/>
      <c r="H68" s="904"/>
      <c r="I68" s="905"/>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26"/>
      <c r="R68" s="927"/>
      <c r="S68" s="136" t="str">
        <f>IFERROR(ROUNDDOWN(Q68*VLOOKUP(N68,【参考】数式用!$AR$2:$AW$50,MATCH(P68,【参考】数式用!$AT$4:$AW$4)+2,FALSE)*0.5, 0), "")</f>
        <v/>
      </c>
      <c r="T68" s="47"/>
      <c r="U68" s="138" t="str">
        <f>IFERROR(IF(AG68&lt;&gt;"",Q68*VLOOKUP(N68,【参考】数式用!$AG$2:$AL$50,MATCH(P68,【参考】数式用!$AI$4:$AL$4,0)+2,0), ""), "")</f>
        <v/>
      </c>
      <c r="V68" s="41"/>
      <c r="W68" s="924"/>
      <c r="X68" s="925"/>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3" t="str">
        <f>IF(基本情報入力シート!C94="","",基本情報入力シート!C94)</f>
        <v/>
      </c>
      <c r="C69" s="904"/>
      <c r="D69" s="904"/>
      <c r="E69" s="904"/>
      <c r="F69" s="904"/>
      <c r="G69" s="904"/>
      <c r="H69" s="904"/>
      <c r="I69" s="905"/>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26"/>
      <c r="R69" s="927"/>
      <c r="S69" s="136" t="str">
        <f>IFERROR(ROUNDDOWN(Q69*VLOOKUP(N69,【参考】数式用!$AR$2:$AW$50,MATCH(P69,【参考】数式用!$AT$4:$AW$4)+2,FALSE)*0.5, 0), "")</f>
        <v/>
      </c>
      <c r="T69" s="47"/>
      <c r="U69" s="138" t="str">
        <f>IFERROR(IF(AG69&lt;&gt;"",Q69*VLOOKUP(N69,【参考】数式用!$AG$2:$AL$50,MATCH(P69,【参考】数式用!$AI$4:$AL$4,0)+2,0), ""), "")</f>
        <v/>
      </c>
      <c r="V69" s="41"/>
      <c r="W69" s="924"/>
      <c r="X69" s="925"/>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3" t="str">
        <f>IF(基本情報入力シート!C95="","",基本情報入力シート!C95)</f>
        <v/>
      </c>
      <c r="C70" s="904"/>
      <c r="D70" s="904"/>
      <c r="E70" s="904"/>
      <c r="F70" s="904"/>
      <c r="G70" s="904"/>
      <c r="H70" s="904"/>
      <c r="I70" s="905"/>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26"/>
      <c r="R70" s="927"/>
      <c r="S70" s="136" t="str">
        <f>IFERROR(ROUNDDOWN(Q70*VLOOKUP(N70,【参考】数式用!$AR$2:$AW$50,MATCH(P70,【参考】数式用!$AT$4:$AW$4)+2,FALSE)*0.5, 0), "")</f>
        <v/>
      </c>
      <c r="T70" s="47"/>
      <c r="U70" s="138" t="str">
        <f>IFERROR(IF(AG70&lt;&gt;"",Q70*VLOOKUP(N70,【参考】数式用!$AG$2:$AL$50,MATCH(P70,【参考】数式用!$AI$4:$AL$4,0)+2,0), ""), "")</f>
        <v/>
      </c>
      <c r="V70" s="41"/>
      <c r="W70" s="924"/>
      <c r="X70" s="925"/>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3" t="str">
        <f>IF(基本情報入力シート!C96="","",基本情報入力シート!C96)</f>
        <v/>
      </c>
      <c r="C71" s="904"/>
      <c r="D71" s="904"/>
      <c r="E71" s="904"/>
      <c r="F71" s="904"/>
      <c r="G71" s="904"/>
      <c r="H71" s="904"/>
      <c r="I71" s="905"/>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26"/>
      <c r="R71" s="927"/>
      <c r="S71" s="136" t="str">
        <f>IFERROR(ROUNDDOWN(Q71*VLOOKUP(N71,【参考】数式用!$AR$2:$AW$50,MATCH(P71,【参考】数式用!$AT$4:$AW$4)+2,FALSE)*0.5, 0), "")</f>
        <v/>
      </c>
      <c r="T71" s="47"/>
      <c r="U71" s="138" t="str">
        <f>IFERROR(IF(AG71&lt;&gt;"",Q71*VLOOKUP(N71,【参考】数式用!$AG$2:$AL$50,MATCH(P71,【参考】数式用!$AI$4:$AL$4,0)+2,0), ""), "")</f>
        <v/>
      </c>
      <c r="V71" s="41"/>
      <c r="W71" s="924"/>
      <c r="X71" s="925"/>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3" t="str">
        <f>IF(基本情報入力シート!C97="","",基本情報入力シート!C97)</f>
        <v/>
      </c>
      <c r="C72" s="904"/>
      <c r="D72" s="904"/>
      <c r="E72" s="904"/>
      <c r="F72" s="904"/>
      <c r="G72" s="904"/>
      <c r="H72" s="904"/>
      <c r="I72" s="905"/>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26"/>
      <c r="R72" s="927"/>
      <c r="S72" s="136" t="str">
        <f>IFERROR(ROUNDDOWN(Q72*VLOOKUP(N72,【参考】数式用!$AR$2:$AW$50,MATCH(P72,【参考】数式用!$AT$4:$AW$4)+2,FALSE)*0.5, 0), "")</f>
        <v/>
      </c>
      <c r="T72" s="47"/>
      <c r="U72" s="138" t="str">
        <f>IFERROR(IF(AG72&lt;&gt;"",Q72*VLOOKUP(N72,【参考】数式用!$AG$2:$AL$50,MATCH(P72,【参考】数式用!$AI$4:$AL$4,0)+2,0), ""), "")</f>
        <v/>
      </c>
      <c r="V72" s="41"/>
      <c r="W72" s="924"/>
      <c r="X72" s="925"/>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3" t="str">
        <f>IF(基本情報入力シート!C98="","",基本情報入力シート!C98)</f>
        <v/>
      </c>
      <c r="C73" s="904"/>
      <c r="D73" s="904"/>
      <c r="E73" s="904"/>
      <c r="F73" s="904"/>
      <c r="G73" s="904"/>
      <c r="H73" s="904"/>
      <c r="I73" s="905"/>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26"/>
      <c r="R73" s="927"/>
      <c r="S73" s="136" t="str">
        <f>IFERROR(ROUNDDOWN(Q73*VLOOKUP(N73,【参考】数式用!$AR$2:$AW$50,MATCH(P73,【参考】数式用!$AT$4:$AW$4)+2,FALSE)*0.5, 0), "")</f>
        <v/>
      </c>
      <c r="T73" s="47"/>
      <c r="U73" s="138" t="str">
        <f>IFERROR(IF(AG73&lt;&gt;"",Q73*VLOOKUP(N73,【参考】数式用!$AG$2:$AL$50,MATCH(P73,【参考】数式用!$AI$4:$AL$4,0)+2,0), ""), "")</f>
        <v/>
      </c>
      <c r="V73" s="41"/>
      <c r="W73" s="924"/>
      <c r="X73" s="925"/>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3" t="str">
        <f>IF(基本情報入力シート!C99="","",基本情報入力シート!C99)</f>
        <v/>
      </c>
      <c r="C74" s="904"/>
      <c r="D74" s="904"/>
      <c r="E74" s="904"/>
      <c r="F74" s="904"/>
      <c r="G74" s="904"/>
      <c r="H74" s="904"/>
      <c r="I74" s="905"/>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26"/>
      <c r="R74" s="927"/>
      <c r="S74" s="136" t="str">
        <f>IFERROR(ROUNDDOWN(Q74*VLOOKUP(N74,【参考】数式用!$AR$2:$AW$50,MATCH(P74,【参考】数式用!$AT$4:$AW$4)+2,FALSE)*0.5, 0), "")</f>
        <v/>
      </c>
      <c r="T74" s="47"/>
      <c r="U74" s="138" t="str">
        <f>IFERROR(IF(AG74&lt;&gt;"",Q74*VLOOKUP(N74,【参考】数式用!$AG$2:$AL$50,MATCH(P74,【参考】数式用!$AI$4:$AL$4,0)+2,0), ""), "")</f>
        <v/>
      </c>
      <c r="V74" s="41"/>
      <c r="W74" s="924"/>
      <c r="X74" s="925"/>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3" t="str">
        <f>IF(基本情報入力シート!C100="","",基本情報入力シート!C100)</f>
        <v/>
      </c>
      <c r="C75" s="904"/>
      <c r="D75" s="904"/>
      <c r="E75" s="904"/>
      <c r="F75" s="904"/>
      <c r="G75" s="904"/>
      <c r="H75" s="904"/>
      <c r="I75" s="905"/>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26"/>
      <c r="R75" s="927"/>
      <c r="S75" s="136" t="str">
        <f>IFERROR(ROUNDDOWN(Q75*VLOOKUP(N75,【参考】数式用!$AR$2:$AW$50,MATCH(P75,【参考】数式用!$AT$4:$AW$4)+2,FALSE)*0.5, 0), "")</f>
        <v/>
      </c>
      <c r="T75" s="47"/>
      <c r="U75" s="138" t="str">
        <f>IFERROR(IF(AG75&lt;&gt;"",Q75*VLOOKUP(N75,【参考】数式用!$AG$2:$AL$50,MATCH(P75,【参考】数式用!$AI$4:$AL$4,0)+2,0), ""), "")</f>
        <v/>
      </c>
      <c r="V75" s="41"/>
      <c r="W75" s="924"/>
      <c r="X75" s="925"/>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3" t="str">
        <f>IF(基本情報入力シート!C101="","",基本情報入力シート!C101)</f>
        <v/>
      </c>
      <c r="C76" s="904"/>
      <c r="D76" s="904"/>
      <c r="E76" s="904"/>
      <c r="F76" s="904"/>
      <c r="G76" s="904"/>
      <c r="H76" s="904"/>
      <c r="I76" s="905"/>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26"/>
      <c r="R76" s="927"/>
      <c r="S76" s="136" t="str">
        <f>IFERROR(ROUNDDOWN(Q76*VLOOKUP(N76,【参考】数式用!$AR$2:$AW$50,MATCH(P76,【参考】数式用!$AT$4:$AW$4)+2,FALSE)*0.5, 0), "")</f>
        <v/>
      </c>
      <c r="T76" s="47"/>
      <c r="U76" s="138" t="str">
        <f>IFERROR(IF(AG76&lt;&gt;"",Q76*VLOOKUP(N76,【参考】数式用!$AG$2:$AL$50,MATCH(P76,【参考】数式用!$AI$4:$AL$4,0)+2,0), ""), "")</f>
        <v/>
      </c>
      <c r="V76" s="41"/>
      <c r="W76" s="924"/>
      <c r="X76" s="925"/>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3" t="str">
        <f>IF(基本情報入力シート!C102="","",基本情報入力シート!C102)</f>
        <v/>
      </c>
      <c r="C77" s="904"/>
      <c r="D77" s="904"/>
      <c r="E77" s="904"/>
      <c r="F77" s="904"/>
      <c r="G77" s="904"/>
      <c r="H77" s="904"/>
      <c r="I77" s="905"/>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26"/>
      <c r="R77" s="927"/>
      <c r="S77" s="136" t="str">
        <f>IFERROR(ROUNDDOWN(Q77*VLOOKUP(N77,【参考】数式用!$AR$2:$AW$50,MATCH(P77,【参考】数式用!$AT$4:$AW$4)+2,FALSE)*0.5, 0), "")</f>
        <v/>
      </c>
      <c r="T77" s="47"/>
      <c r="U77" s="138" t="str">
        <f>IFERROR(IF(AG77&lt;&gt;"",Q77*VLOOKUP(N77,【参考】数式用!$AG$2:$AL$50,MATCH(P77,【参考】数式用!$AI$4:$AL$4,0)+2,0), ""), "")</f>
        <v/>
      </c>
      <c r="V77" s="41"/>
      <c r="W77" s="924"/>
      <c r="X77" s="925"/>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3" t="str">
        <f>IF(基本情報入力シート!C103="","",基本情報入力シート!C103)</f>
        <v/>
      </c>
      <c r="C78" s="904"/>
      <c r="D78" s="904"/>
      <c r="E78" s="904"/>
      <c r="F78" s="904"/>
      <c r="G78" s="904"/>
      <c r="H78" s="904"/>
      <c r="I78" s="905"/>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26"/>
      <c r="R78" s="927"/>
      <c r="S78" s="136" t="str">
        <f>IFERROR(ROUNDDOWN(Q78*VLOOKUP(N78,【参考】数式用!$AR$2:$AW$50,MATCH(P78,【参考】数式用!$AT$4:$AW$4)+2,FALSE)*0.5, 0), "")</f>
        <v/>
      </c>
      <c r="T78" s="47"/>
      <c r="U78" s="138" t="str">
        <f>IFERROR(IF(AG78&lt;&gt;"",Q78*VLOOKUP(N78,【参考】数式用!$AG$2:$AL$50,MATCH(P78,【参考】数式用!$AI$4:$AL$4,0)+2,0), ""), "")</f>
        <v/>
      </c>
      <c r="V78" s="41"/>
      <c r="W78" s="924"/>
      <c r="X78" s="925"/>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3" t="str">
        <f>IF(基本情報入力シート!C104="","",基本情報入力シート!C104)</f>
        <v/>
      </c>
      <c r="C79" s="904"/>
      <c r="D79" s="904"/>
      <c r="E79" s="904"/>
      <c r="F79" s="904"/>
      <c r="G79" s="904"/>
      <c r="H79" s="904"/>
      <c r="I79" s="905"/>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26"/>
      <c r="R79" s="927"/>
      <c r="S79" s="136" t="str">
        <f>IFERROR(ROUNDDOWN(Q79*VLOOKUP(N79,【参考】数式用!$AR$2:$AW$50,MATCH(P79,【参考】数式用!$AT$4:$AW$4)+2,FALSE)*0.5, 0), "")</f>
        <v/>
      </c>
      <c r="T79" s="47"/>
      <c r="U79" s="138" t="str">
        <f>IFERROR(IF(AG79&lt;&gt;"",Q79*VLOOKUP(N79,【参考】数式用!$AG$2:$AL$50,MATCH(P79,【参考】数式用!$AI$4:$AL$4,0)+2,0), ""), "")</f>
        <v/>
      </c>
      <c r="V79" s="41"/>
      <c r="W79" s="924"/>
      <c r="X79" s="925"/>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3" t="str">
        <f>IF(基本情報入力シート!C105="","",基本情報入力シート!C105)</f>
        <v/>
      </c>
      <c r="C80" s="904"/>
      <c r="D80" s="904"/>
      <c r="E80" s="904"/>
      <c r="F80" s="904"/>
      <c r="G80" s="904"/>
      <c r="H80" s="904"/>
      <c r="I80" s="905"/>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26"/>
      <c r="R80" s="927"/>
      <c r="S80" s="136" t="str">
        <f>IFERROR(ROUNDDOWN(Q80*VLOOKUP(N80,【参考】数式用!$AR$2:$AW$50,MATCH(P80,【参考】数式用!$AT$4:$AW$4)+2,FALSE)*0.5, 0), "")</f>
        <v/>
      </c>
      <c r="T80" s="47"/>
      <c r="U80" s="138" t="str">
        <f>IFERROR(IF(AG80&lt;&gt;"",Q80*VLOOKUP(N80,【参考】数式用!$AG$2:$AL$50,MATCH(P80,【参考】数式用!$AI$4:$AL$4,0)+2,0), ""), "")</f>
        <v/>
      </c>
      <c r="V80" s="41"/>
      <c r="W80" s="924"/>
      <c r="X80" s="925"/>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3" t="str">
        <f>IF(基本情報入力シート!C106="","",基本情報入力シート!C106)</f>
        <v/>
      </c>
      <c r="C81" s="904"/>
      <c r="D81" s="904"/>
      <c r="E81" s="904"/>
      <c r="F81" s="904"/>
      <c r="G81" s="904"/>
      <c r="H81" s="904"/>
      <c r="I81" s="905"/>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26"/>
      <c r="R81" s="927"/>
      <c r="S81" s="136" t="str">
        <f>IFERROR(ROUNDDOWN(Q81*VLOOKUP(N81,【参考】数式用!$AR$2:$AW$50,MATCH(P81,【参考】数式用!$AT$4:$AW$4)+2,FALSE)*0.5, 0), "")</f>
        <v/>
      </c>
      <c r="T81" s="47"/>
      <c r="U81" s="138" t="str">
        <f>IFERROR(IF(AG81&lt;&gt;"",Q81*VLOOKUP(N81,【参考】数式用!$AG$2:$AL$50,MATCH(P81,【参考】数式用!$AI$4:$AL$4,0)+2,0), ""), "")</f>
        <v/>
      </c>
      <c r="V81" s="41"/>
      <c r="W81" s="924"/>
      <c r="X81" s="925"/>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3" t="str">
        <f>IF(基本情報入力シート!C107="","",基本情報入力シート!C107)</f>
        <v/>
      </c>
      <c r="C82" s="904"/>
      <c r="D82" s="904"/>
      <c r="E82" s="904"/>
      <c r="F82" s="904"/>
      <c r="G82" s="904"/>
      <c r="H82" s="904"/>
      <c r="I82" s="905"/>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26"/>
      <c r="R82" s="927"/>
      <c r="S82" s="136" t="str">
        <f>IFERROR(ROUNDDOWN(Q82*VLOOKUP(N82,【参考】数式用!$AR$2:$AW$50,MATCH(P82,【参考】数式用!$AT$4:$AW$4)+2,FALSE)*0.5, 0), "")</f>
        <v/>
      </c>
      <c r="T82" s="47"/>
      <c r="U82" s="138" t="str">
        <f>IFERROR(IF(AG82&lt;&gt;"",Q82*VLOOKUP(N82,【参考】数式用!$AG$2:$AL$50,MATCH(P82,【参考】数式用!$AI$4:$AL$4,0)+2,0), ""), "")</f>
        <v/>
      </c>
      <c r="V82" s="41"/>
      <c r="W82" s="924"/>
      <c r="X82" s="925"/>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3" t="str">
        <f>IF(基本情報入力シート!C108="","",基本情報入力シート!C108)</f>
        <v/>
      </c>
      <c r="C83" s="904"/>
      <c r="D83" s="904"/>
      <c r="E83" s="904"/>
      <c r="F83" s="904"/>
      <c r="G83" s="904"/>
      <c r="H83" s="904"/>
      <c r="I83" s="905"/>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26"/>
      <c r="R83" s="927"/>
      <c r="S83" s="136" t="str">
        <f>IFERROR(ROUNDDOWN(Q83*VLOOKUP(N83,【参考】数式用!$AR$2:$AW$50,MATCH(P83,【参考】数式用!$AT$4:$AW$4)+2,FALSE)*0.5, 0), "")</f>
        <v/>
      </c>
      <c r="T83" s="47"/>
      <c r="U83" s="138" t="str">
        <f>IFERROR(IF(AG83&lt;&gt;"",Q83*VLOOKUP(N83,【参考】数式用!$AG$2:$AL$50,MATCH(P83,【参考】数式用!$AI$4:$AL$4,0)+2,0), ""), "")</f>
        <v/>
      </c>
      <c r="V83" s="41"/>
      <c r="W83" s="924"/>
      <c r="X83" s="925"/>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3" t="str">
        <f>IF(基本情報入力シート!C109="","",基本情報入力シート!C109)</f>
        <v/>
      </c>
      <c r="C84" s="904"/>
      <c r="D84" s="904"/>
      <c r="E84" s="904"/>
      <c r="F84" s="904"/>
      <c r="G84" s="904"/>
      <c r="H84" s="904"/>
      <c r="I84" s="905"/>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26"/>
      <c r="R84" s="927"/>
      <c r="S84" s="136" t="str">
        <f>IFERROR(ROUNDDOWN(Q84*VLOOKUP(N84,【参考】数式用!$AR$2:$AW$50,MATCH(P84,【参考】数式用!$AT$4:$AW$4)+2,FALSE)*0.5, 0), "")</f>
        <v/>
      </c>
      <c r="T84" s="47"/>
      <c r="U84" s="138" t="str">
        <f>IFERROR(IF(AG84&lt;&gt;"",Q84*VLOOKUP(N84,【参考】数式用!$AG$2:$AL$50,MATCH(P84,【参考】数式用!$AI$4:$AL$4,0)+2,0), ""), "")</f>
        <v/>
      </c>
      <c r="V84" s="41"/>
      <c r="W84" s="924"/>
      <c r="X84" s="925"/>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3" t="str">
        <f>IF(基本情報入力シート!C110="","",基本情報入力シート!C110)</f>
        <v/>
      </c>
      <c r="C85" s="904"/>
      <c r="D85" s="904"/>
      <c r="E85" s="904"/>
      <c r="F85" s="904"/>
      <c r="G85" s="904"/>
      <c r="H85" s="904"/>
      <c r="I85" s="905"/>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26"/>
      <c r="R85" s="927"/>
      <c r="S85" s="136" t="str">
        <f>IFERROR(ROUNDDOWN(Q85*VLOOKUP(N85,【参考】数式用!$AR$2:$AW$50,MATCH(P85,【参考】数式用!$AT$4:$AW$4)+2,FALSE)*0.5, 0), "")</f>
        <v/>
      </c>
      <c r="T85" s="47"/>
      <c r="U85" s="138" t="str">
        <f>IFERROR(IF(AG85&lt;&gt;"",Q85*VLOOKUP(N85,【参考】数式用!$AG$2:$AL$50,MATCH(P85,【参考】数式用!$AI$4:$AL$4,0)+2,0), ""), "")</f>
        <v/>
      </c>
      <c r="V85" s="41"/>
      <c r="W85" s="924"/>
      <c r="X85" s="925"/>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3" t="str">
        <f>IF(基本情報入力シート!C111="","",基本情報入力シート!C111)</f>
        <v/>
      </c>
      <c r="C86" s="904"/>
      <c r="D86" s="904"/>
      <c r="E86" s="904"/>
      <c r="F86" s="904"/>
      <c r="G86" s="904"/>
      <c r="H86" s="904"/>
      <c r="I86" s="905"/>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26"/>
      <c r="R86" s="927"/>
      <c r="S86" s="136" t="str">
        <f>IFERROR(ROUNDDOWN(Q86*VLOOKUP(N86,【参考】数式用!$AR$2:$AW$50,MATCH(P86,【参考】数式用!$AT$4:$AW$4)+2,FALSE)*0.5, 0), "")</f>
        <v/>
      </c>
      <c r="T86" s="47"/>
      <c r="U86" s="138" t="str">
        <f>IFERROR(IF(AG86&lt;&gt;"",Q86*VLOOKUP(N86,【参考】数式用!$AG$2:$AL$50,MATCH(P86,【参考】数式用!$AI$4:$AL$4,0)+2,0), ""), "")</f>
        <v/>
      </c>
      <c r="V86" s="41"/>
      <c r="W86" s="924"/>
      <c r="X86" s="925"/>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3" t="str">
        <f>IF(基本情報入力シート!C112="","",基本情報入力シート!C112)</f>
        <v/>
      </c>
      <c r="C87" s="904"/>
      <c r="D87" s="904"/>
      <c r="E87" s="904"/>
      <c r="F87" s="904"/>
      <c r="G87" s="904"/>
      <c r="H87" s="904"/>
      <c r="I87" s="905"/>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26"/>
      <c r="R87" s="927"/>
      <c r="S87" s="136" t="str">
        <f>IFERROR(ROUNDDOWN(Q87*VLOOKUP(N87,【参考】数式用!$AR$2:$AW$50,MATCH(P87,【参考】数式用!$AT$4:$AW$4)+2,FALSE)*0.5, 0), "")</f>
        <v/>
      </c>
      <c r="T87" s="47"/>
      <c r="U87" s="138" t="str">
        <f>IFERROR(IF(AG87&lt;&gt;"",Q87*VLOOKUP(N87,【参考】数式用!$AG$2:$AL$50,MATCH(P87,【参考】数式用!$AI$4:$AL$4,0)+2,0), ""), "")</f>
        <v/>
      </c>
      <c r="V87" s="41"/>
      <c r="W87" s="924"/>
      <c r="X87" s="925"/>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3" t="str">
        <f>IF(基本情報入力シート!C113="","",基本情報入力シート!C113)</f>
        <v/>
      </c>
      <c r="C88" s="904"/>
      <c r="D88" s="904"/>
      <c r="E88" s="904"/>
      <c r="F88" s="904"/>
      <c r="G88" s="904"/>
      <c r="H88" s="904"/>
      <c r="I88" s="905"/>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26"/>
      <c r="R88" s="927"/>
      <c r="S88" s="136" t="str">
        <f>IFERROR(ROUNDDOWN(Q88*VLOOKUP(N88,【参考】数式用!$AR$2:$AW$50,MATCH(P88,【参考】数式用!$AT$4:$AW$4)+2,FALSE)*0.5, 0), "")</f>
        <v/>
      </c>
      <c r="T88" s="47"/>
      <c r="U88" s="138" t="str">
        <f>IFERROR(IF(AG88&lt;&gt;"",Q88*VLOOKUP(N88,【参考】数式用!$AG$2:$AL$50,MATCH(P88,【参考】数式用!$AI$4:$AL$4,0)+2,0), ""), "")</f>
        <v/>
      </c>
      <c r="V88" s="41"/>
      <c r="W88" s="924"/>
      <c r="X88" s="925"/>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3" t="str">
        <f>IF(基本情報入力シート!C114="","",基本情報入力シート!C114)</f>
        <v/>
      </c>
      <c r="C89" s="904"/>
      <c r="D89" s="904"/>
      <c r="E89" s="904"/>
      <c r="F89" s="904"/>
      <c r="G89" s="904"/>
      <c r="H89" s="904"/>
      <c r="I89" s="905"/>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26"/>
      <c r="R89" s="927"/>
      <c r="S89" s="136" t="str">
        <f>IFERROR(ROUNDDOWN(Q89*VLOOKUP(N89,【参考】数式用!$AR$2:$AW$50,MATCH(P89,【参考】数式用!$AT$4:$AW$4)+2,FALSE)*0.5, 0), "")</f>
        <v/>
      </c>
      <c r="T89" s="47"/>
      <c r="U89" s="138" t="str">
        <f>IFERROR(IF(AG89&lt;&gt;"",Q89*VLOOKUP(N89,【参考】数式用!$AG$2:$AL$50,MATCH(P89,【参考】数式用!$AI$4:$AL$4,0)+2,0), ""), "")</f>
        <v/>
      </c>
      <c r="V89" s="41"/>
      <c r="W89" s="924"/>
      <c r="X89" s="925"/>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3" t="str">
        <f>IF(基本情報入力シート!C115="","",基本情報入力シート!C115)</f>
        <v/>
      </c>
      <c r="C90" s="904"/>
      <c r="D90" s="904"/>
      <c r="E90" s="904"/>
      <c r="F90" s="904"/>
      <c r="G90" s="904"/>
      <c r="H90" s="904"/>
      <c r="I90" s="905"/>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26"/>
      <c r="R90" s="927"/>
      <c r="S90" s="136" t="str">
        <f>IFERROR(ROUNDDOWN(Q90*VLOOKUP(N90,【参考】数式用!$AR$2:$AW$50,MATCH(P90,【参考】数式用!$AT$4:$AW$4)+2,FALSE)*0.5, 0), "")</f>
        <v/>
      </c>
      <c r="T90" s="47"/>
      <c r="U90" s="138" t="str">
        <f>IFERROR(IF(AG90&lt;&gt;"",Q90*VLOOKUP(N90,【参考】数式用!$AG$2:$AL$50,MATCH(P90,【参考】数式用!$AI$4:$AL$4,0)+2,0), ""), "")</f>
        <v/>
      </c>
      <c r="V90" s="41"/>
      <c r="W90" s="924"/>
      <c r="X90" s="925"/>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3" t="str">
        <f>IF(基本情報入力シート!C116="","",基本情報入力シート!C116)</f>
        <v/>
      </c>
      <c r="C91" s="904"/>
      <c r="D91" s="904"/>
      <c r="E91" s="904"/>
      <c r="F91" s="904"/>
      <c r="G91" s="904"/>
      <c r="H91" s="904"/>
      <c r="I91" s="905"/>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26"/>
      <c r="R91" s="927"/>
      <c r="S91" s="136" t="str">
        <f>IFERROR(ROUNDDOWN(Q91*VLOOKUP(N91,【参考】数式用!$AR$2:$AW$50,MATCH(P91,【参考】数式用!$AT$4:$AW$4)+2,FALSE)*0.5, 0), "")</f>
        <v/>
      </c>
      <c r="T91" s="47"/>
      <c r="U91" s="138" t="str">
        <f>IFERROR(IF(AG91&lt;&gt;"",Q91*VLOOKUP(N91,【参考】数式用!$AG$2:$AL$50,MATCH(P91,【参考】数式用!$AI$4:$AL$4,0)+2,0), ""), "")</f>
        <v/>
      </c>
      <c r="V91" s="41"/>
      <c r="W91" s="924"/>
      <c r="X91" s="925"/>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3" t="str">
        <f>IF(基本情報入力シート!C117="","",基本情報入力シート!C117)</f>
        <v/>
      </c>
      <c r="C92" s="904"/>
      <c r="D92" s="904"/>
      <c r="E92" s="904"/>
      <c r="F92" s="904"/>
      <c r="G92" s="904"/>
      <c r="H92" s="904"/>
      <c r="I92" s="905"/>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26"/>
      <c r="R92" s="927"/>
      <c r="S92" s="136" t="str">
        <f>IFERROR(ROUNDDOWN(Q92*VLOOKUP(N92,【参考】数式用!$AR$2:$AW$50,MATCH(P92,【参考】数式用!$AT$4:$AW$4)+2,FALSE)*0.5, 0), "")</f>
        <v/>
      </c>
      <c r="T92" s="47"/>
      <c r="U92" s="138" t="str">
        <f>IFERROR(IF(AG92&lt;&gt;"",Q92*VLOOKUP(N92,【参考】数式用!$AG$2:$AL$50,MATCH(P92,【参考】数式用!$AI$4:$AL$4,0)+2,0), ""), "")</f>
        <v/>
      </c>
      <c r="V92" s="41"/>
      <c r="W92" s="924"/>
      <c r="X92" s="925"/>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3" t="str">
        <f>IF(基本情報入力シート!C118="","",基本情報入力シート!C118)</f>
        <v/>
      </c>
      <c r="C93" s="904"/>
      <c r="D93" s="904"/>
      <c r="E93" s="904"/>
      <c r="F93" s="904"/>
      <c r="G93" s="904"/>
      <c r="H93" s="904"/>
      <c r="I93" s="905"/>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26"/>
      <c r="R93" s="927"/>
      <c r="S93" s="136" t="str">
        <f>IFERROR(ROUNDDOWN(Q93*VLOOKUP(N93,【参考】数式用!$AR$2:$AW$50,MATCH(P93,【参考】数式用!$AT$4:$AW$4)+2,FALSE)*0.5, 0), "")</f>
        <v/>
      </c>
      <c r="T93" s="47"/>
      <c r="U93" s="138" t="str">
        <f>IFERROR(IF(AG93&lt;&gt;"",Q93*VLOOKUP(N93,【参考】数式用!$AG$2:$AL$50,MATCH(P93,【参考】数式用!$AI$4:$AL$4,0)+2,0), ""), "")</f>
        <v/>
      </c>
      <c r="V93" s="41"/>
      <c r="W93" s="924"/>
      <c r="X93" s="925"/>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3" t="str">
        <f>IF(基本情報入力シート!C119="","",基本情報入力シート!C119)</f>
        <v/>
      </c>
      <c r="C94" s="904"/>
      <c r="D94" s="904"/>
      <c r="E94" s="904"/>
      <c r="F94" s="904"/>
      <c r="G94" s="904"/>
      <c r="H94" s="904"/>
      <c r="I94" s="905"/>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26"/>
      <c r="R94" s="927"/>
      <c r="S94" s="136" t="str">
        <f>IFERROR(ROUNDDOWN(Q94*VLOOKUP(N94,【参考】数式用!$AR$2:$AW$50,MATCH(P94,【参考】数式用!$AT$4:$AW$4)+2,FALSE)*0.5, 0), "")</f>
        <v/>
      </c>
      <c r="T94" s="47"/>
      <c r="U94" s="138" t="str">
        <f>IFERROR(IF(AG94&lt;&gt;"",Q94*VLOOKUP(N94,【参考】数式用!$AG$2:$AL$50,MATCH(P94,【参考】数式用!$AI$4:$AL$4,0)+2,0), ""), "")</f>
        <v/>
      </c>
      <c r="V94" s="41"/>
      <c r="W94" s="924"/>
      <c r="X94" s="925"/>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3" t="str">
        <f>IF(基本情報入力シート!C120="","",基本情報入力シート!C120)</f>
        <v/>
      </c>
      <c r="C95" s="904"/>
      <c r="D95" s="904"/>
      <c r="E95" s="904"/>
      <c r="F95" s="904"/>
      <c r="G95" s="904"/>
      <c r="H95" s="904"/>
      <c r="I95" s="905"/>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26"/>
      <c r="R95" s="927"/>
      <c r="S95" s="136" t="str">
        <f>IFERROR(ROUNDDOWN(Q95*VLOOKUP(N95,【参考】数式用!$AR$2:$AW$50,MATCH(P95,【参考】数式用!$AT$4:$AW$4)+2,FALSE)*0.5, 0), "")</f>
        <v/>
      </c>
      <c r="T95" s="47"/>
      <c r="U95" s="138" t="str">
        <f>IFERROR(IF(AG95&lt;&gt;"",Q95*VLOOKUP(N95,【参考】数式用!$AG$2:$AL$50,MATCH(P95,【参考】数式用!$AI$4:$AL$4,0)+2,0), ""), "")</f>
        <v/>
      </c>
      <c r="V95" s="41"/>
      <c r="W95" s="924"/>
      <c r="X95" s="925"/>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3" t="str">
        <f>IF(基本情報入力シート!C121="","",基本情報入力シート!C121)</f>
        <v/>
      </c>
      <c r="C96" s="904"/>
      <c r="D96" s="904"/>
      <c r="E96" s="904"/>
      <c r="F96" s="904"/>
      <c r="G96" s="904"/>
      <c r="H96" s="904"/>
      <c r="I96" s="905"/>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26"/>
      <c r="R96" s="927"/>
      <c r="S96" s="136" t="str">
        <f>IFERROR(ROUNDDOWN(Q96*VLOOKUP(N96,【参考】数式用!$AR$2:$AW$50,MATCH(P96,【参考】数式用!$AT$4:$AW$4)+2,FALSE)*0.5, 0), "")</f>
        <v/>
      </c>
      <c r="T96" s="47"/>
      <c r="U96" s="138" t="str">
        <f>IFERROR(IF(AG96&lt;&gt;"",Q96*VLOOKUP(N96,【参考】数式用!$AG$2:$AL$50,MATCH(P96,【参考】数式用!$AI$4:$AL$4,0)+2,0), ""), "")</f>
        <v/>
      </c>
      <c r="V96" s="41"/>
      <c r="W96" s="924"/>
      <c r="X96" s="925"/>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3" t="str">
        <f>IF(基本情報入力シート!C122="","",基本情報入力シート!C122)</f>
        <v/>
      </c>
      <c r="C97" s="904"/>
      <c r="D97" s="904"/>
      <c r="E97" s="904"/>
      <c r="F97" s="904"/>
      <c r="G97" s="904"/>
      <c r="H97" s="904"/>
      <c r="I97" s="905"/>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26"/>
      <c r="R97" s="927"/>
      <c r="S97" s="136" t="str">
        <f>IFERROR(ROUNDDOWN(Q97*VLOOKUP(N97,【参考】数式用!$AR$2:$AW$50,MATCH(P97,【参考】数式用!$AT$4:$AW$4)+2,FALSE)*0.5, 0), "")</f>
        <v/>
      </c>
      <c r="T97" s="47"/>
      <c r="U97" s="138" t="str">
        <f>IFERROR(IF(AG97&lt;&gt;"",Q97*VLOOKUP(N97,【参考】数式用!$AG$2:$AL$50,MATCH(P97,【参考】数式用!$AI$4:$AL$4,0)+2,0), ""), "")</f>
        <v/>
      </c>
      <c r="V97" s="41"/>
      <c r="W97" s="924"/>
      <c r="X97" s="925"/>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3" t="str">
        <f>IF(基本情報入力シート!C123="","",基本情報入力シート!C123)</f>
        <v/>
      </c>
      <c r="C98" s="904"/>
      <c r="D98" s="904"/>
      <c r="E98" s="904"/>
      <c r="F98" s="904"/>
      <c r="G98" s="904"/>
      <c r="H98" s="904"/>
      <c r="I98" s="905"/>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26"/>
      <c r="R98" s="927"/>
      <c r="S98" s="136" t="str">
        <f>IFERROR(ROUNDDOWN(Q98*VLOOKUP(N98,【参考】数式用!$AR$2:$AW$50,MATCH(P98,【参考】数式用!$AT$4:$AW$4)+2,FALSE)*0.5, 0), "")</f>
        <v/>
      </c>
      <c r="T98" s="47"/>
      <c r="U98" s="138" t="str">
        <f>IFERROR(IF(AG98&lt;&gt;"",Q98*VLOOKUP(N98,【参考】数式用!$AG$2:$AL$50,MATCH(P98,【参考】数式用!$AI$4:$AL$4,0)+2,0), ""), "")</f>
        <v/>
      </c>
      <c r="V98" s="41"/>
      <c r="W98" s="924"/>
      <c r="X98" s="925"/>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3" t="str">
        <f>IF(基本情報入力シート!C124="","",基本情報入力シート!C124)</f>
        <v/>
      </c>
      <c r="C99" s="904"/>
      <c r="D99" s="904"/>
      <c r="E99" s="904"/>
      <c r="F99" s="904"/>
      <c r="G99" s="904"/>
      <c r="H99" s="904"/>
      <c r="I99" s="905"/>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26"/>
      <c r="R99" s="927"/>
      <c r="S99" s="136" t="str">
        <f>IFERROR(ROUNDDOWN(Q99*VLOOKUP(N99,【参考】数式用!$AR$2:$AW$50,MATCH(P99,【参考】数式用!$AT$4:$AW$4)+2,FALSE)*0.5, 0), "")</f>
        <v/>
      </c>
      <c r="T99" s="47"/>
      <c r="U99" s="138" t="str">
        <f>IFERROR(IF(AG99&lt;&gt;"",Q99*VLOOKUP(N99,【参考】数式用!$AG$2:$AL$50,MATCH(P99,【参考】数式用!$AI$4:$AL$4,0)+2,0), ""), "")</f>
        <v/>
      </c>
      <c r="V99" s="41"/>
      <c r="W99" s="924"/>
      <c r="X99" s="925"/>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3" t="str">
        <f>IF(基本情報入力シート!C125="","",基本情報入力シート!C125)</f>
        <v/>
      </c>
      <c r="C100" s="904"/>
      <c r="D100" s="904"/>
      <c r="E100" s="904"/>
      <c r="F100" s="904"/>
      <c r="G100" s="904"/>
      <c r="H100" s="904"/>
      <c r="I100" s="905"/>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26"/>
      <c r="R100" s="927"/>
      <c r="S100" s="136" t="str">
        <f>IFERROR(ROUNDDOWN(Q100*VLOOKUP(N100,【参考】数式用!$AR$2:$AW$50,MATCH(P100,【参考】数式用!$AT$4:$AW$4)+2,FALSE)*0.5, 0), "")</f>
        <v/>
      </c>
      <c r="T100" s="47"/>
      <c r="U100" s="138" t="str">
        <f>IFERROR(IF(AG100&lt;&gt;"",Q100*VLOOKUP(N100,【参考】数式用!$AG$2:$AL$50,MATCH(P100,【参考】数式用!$AI$4:$AL$4,0)+2,0), ""), "")</f>
        <v/>
      </c>
      <c r="V100" s="41"/>
      <c r="W100" s="924"/>
      <c r="X100" s="925"/>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3" t="str">
        <f>IF(基本情報入力シート!C126="","",基本情報入力シート!C126)</f>
        <v/>
      </c>
      <c r="C101" s="904"/>
      <c r="D101" s="904"/>
      <c r="E101" s="904"/>
      <c r="F101" s="904"/>
      <c r="G101" s="904"/>
      <c r="H101" s="904"/>
      <c r="I101" s="905"/>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26"/>
      <c r="R101" s="927"/>
      <c r="S101" s="136" t="str">
        <f>IFERROR(ROUNDDOWN(Q101*VLOOKUP(N101,【参考】数式用!$AR$2:$AW$50,MATCH(P101,【参考】数式用!$AT$4:$AW$4)+2,FALSE)*0.5, 0), "")</f>
        <v/>
      </c>
      <c r="T101" s="47"/>
      <c r="U101" s="138" t="str">
        <f>IFERROR(IF(AG101&lt;&gt;"",Q101*VLOOKUP(N101,【参考】数式用!$AG$2:$AL$50,MATCH(P101,【参考】数式用!$AI$4:$AL$4,0)+2,0), ""), "")</f>
        <v/>
      </c>
      <c r="V101" s="41"/>
      <c r="W101" s="924"/>
      <c r="X101" s="925"/>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3" t="str">
        <f>IF(基本情報入力シート!C127="","",基本情報入力シート!C127)</f>
        <v/>
      </c>
      <c r="C102" s="904"/>
      <c r="D102" s="904"/>
      <c r="E102" s="904"/>
      <c r="F102" s="904"/>
      <c r="G102" s="904"/>
      <c r="H102" s="904"/>
      <c r="I102" s="905"/>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26"/>
      <c r="R102" s="927"/>
      <c r="S102" s="136" t="str">
        <f>IFERROR(ROUNDDOWN(Q102*VLOOKUP(N102,【参考】数式用!$AR$2:$AW$50,MATCH(P102,【参考】数式用!$AT$4:$AW$4)+2,FALSE)*0.5, 0), "")</f>
        <v/>
      </c>
      <c r="T102" s="47"/>
      <c r="U102" s="138" t="str">
        <f>IFERROR(IF(AG102&lt;&gt;"",Q102*VLOOKUP(N102,【参考】数式用!$AG$2:$AL$50,MATCH(P102,【参考】数式用!$AI$4:$AL$4,0)+2,0), ""), "")</f>
        <v/>
      </c>
      <c r="V102" s="41"/>
      <c r="W102" s="924"/>
      <c r="X102" s="925"/>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3" t="str">
        <f>IF(基本情報入力シート!C128="","",基本情報入力シート!C128)</f>
        <v/>
      </c>
      <c r="C103" s="904"/>
      <c r="D103" s="904"/>
      <c r="E103" s="904"/>
      <c r="F103" s="904"/>
      <c r="G103" s="904"/>
      <c r="H103" s="904"/>
      <c r="I103" s="905"/>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26"/>
      <c r="R103" s="927"/>
      <c r="S103" s="136" t="str">
        <f>IFERROR(ROUNDDOWN(Q103*VLOOKUP(N103,【参考】数式用!$AR$2:$AW$50,MATCH(P103,【参考】数式用!$AT$4:$AW$4)+2,FALSE)*0.5, 0), "")</f>
        <v/>
      </c>
      <c r="T103" s="47"/>
      <c r="U103" s="138" t="str">
        <f>IFERROR(IF(AG103&lt;&gt;"",Q103*VLOOKUP(N103,【参考】数式用!$AG$2:$AL$50,MATCH(P103,【参考】数式用!$AI$4:$AL$4,0)+2,0), ""), "")</f>
        <v/>
      </c>
      <c r="V103" s="41"/>
      <c r="W103" s="924"/>
      <c r="X103" s="925"/>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3" t="str">
        <f>IF(基本情報入力シート!C129="","",基本情報入力シート!C129)</f>
        <v/>
      </c>
      <c r="C104" s="904"/>
      <c r="D104" s="904"/>
      <c r="E104" s="904"/>
      <c r="F104" s="904"/>
      <c r="G104" s="904"/>
      <c r="H104" s="904"/>
      <c r="I104" s="905"/>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26"/>
      <c r="R104" s="927"/>
      <c r="S104" s="136" t="str">
        <f>IFERROR(ROUNDDOWN(Q104*VLOOKUP(N104,【参考】数式用!$AR$2:$AW$50,MATCH(P104,【参考】数式用!$AT$4:$AW$4)+2,FALSE)*0.5, 0), "")</f>
        <v/>
      </c>
      <c r="T104" s="47"/>
      <c r="U104" s="138" t="str">
        <f>IFERROR(IF(AG104&lt;&gt;"",Q104*VLOOKUP(N104,【参考】数式用!$AG$2:$AL$50,MATCH(P104,【参考】数式用!$AI$4:$AL$4,0)+2,0), ""), "")</f>
        <v/>
      </c>
      <c r="V104" s="41"/>
      <c r="W104" s="924"/>
      <c r="X104" s="925"/>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3" t="str">
        <f>IF(基本情報入力シート!C130="","",基本情報入力シート!C130)</f>
        <v/>
      </c>
      <c r="C105" s="904"/>
      <c r="D105" s="904"/>
      <c r="E105" s="904"/>
      <c r="F105" s="904"/>
      <c r="G105" s="904"/>
      <c r="H105" s="904"/>
      <c r="I105" s="905"/>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26"/>
      <c r="R105" s="927"/>
      <c r="S105" s="136" t="str">
        <f>IFERROR(ROUNDDOWN(Q105*VLOOKUP(N105,【参考】数式用!$AR$2:$AW$50,MATCH(P105,【参考】数式用!$AT$4:$AW$4)+2,FALSE)*0.5, 0), "")</f>
        <v/>
      </c>
      <c r="T105" s="47"/>
      <c r="U105" s="138" t="str">
        <f>IFERROR(IF(AG105&lt;&gt;"",Q105*VLOOKUP(N105,【参考】数式用!$AG$2:$AL$50,MATCH(P105,【参考】数式用!$AI$4:$AL$4,0)+2,0), ""), "")</f>
        <v/>
      </c>
      <c r="V105" s="41"/>
      <c r="W105" s="924"/>
      <c r="X105" s="925"/>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3" t="str">
        <f>IF(基本情報入力シート!C131="","",基本情報入力シート!C131)</f>
        <v/>
      </c>
      <c r="C106" s="904"/>
      <c r="D106" s="904"/>
      <c r="E106" s="904"/>
      <c r="F106" s="904"/>
      <c r="G106" s="904"/>
      <c r="H106" s="904"/>
      <c r="I106" s="905"/>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26"/>
      <c r="R106" s="927"/>
      <c r="S106" s="136" t="str">
        <f>IFERROR(ROUNDDOWN(Q106*VLOOKUP(N106,【参考】数式用!$AR$2:$AW$50,MATCH(P106,【参考】数式用!$AT$4:$AW$4)+2,FALSE)*0.5, 0), "")</f>
        <v/>
      </c>
      <c r="T106" s="47"/>
      <c r="U106" s="138" t="str">
        <f>IFERROR(IF(AG106&lt;&gt;"",Q106*VLOOKUP(N106,【参考】数式用!$AG$2:$AL$50,MATCH(P106,【参考】数式用!$AI$4:$AL$4,0)+2,0), ""), "")</f>
        <v/>
      </c>
      <c r="V106" s="41"/>
      <c r="W106" s="924"/>
      <c r="X106" s="925"/>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3" t="str">
        <f>IF(基本情報入力シート!C132="","",基本情報入力シート!C132)</f>
        <v/>
      </c>
      <c r="C107" s="904"/>
      <c r="D107" s="904"/>
      <c r="E107" s="904"/>
      <c r="F107" s="904"/>
      <c r="G107" s="904"/>
      <c r="H107" s="904"/>
      <c r="I107" s="905"/>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26"/>
      <c r="R107" s="927"/>
      <c r="S107" s="136" t="str">
        <f>IFERROR(ROUNDDOWN(Q107*VLOOKUP(N107,【参考】数式用!$AR$2:$AW$50,MATCH(P107,【参考】数式用!$AT$4:$AW$4)+2,FALSE)*0.5, 0), "")</f>
        <v/>
      </c>
      <c r="T107" s="47"/>
      <c r="U107" s="138" t="str">
        <f>IFERROR(IF(AG107&lt;&gt;"",Q107*VLOOKUP(N107,【参考】数式用!$AG$2:$AL$50,MATCH(P107,【参考】数式用!$AI$4:$AL$4,0)+2,0), ""), "")</f>
        <v/>
      </c>
      <c r="V107" s="41"/>
      <c r="W107" s="924"/>
      <c r="X107" s="925"/>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3" t="str">
        <f>IF(基本情報入力シート!C133="","",基本情報入力シート!C133)</f>
        <v/>
      </c>
      <c r="C108" s="904"/>
      <c r="D108" s="904"/>
      <c r="E108" s="904"/>
      <c r="F108" s="904"/>
      <c r="G108" s="904"/>
      <c r="H108" s="904"/>
      <c r="I108" s="905"/>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26"/>
      <c r="R108" s="927"/>
      <c r="S108" s="136" t="str">
        <f>IFERROR(ROUNDDOWN(Q108*VLOOKUP(N108,【参考】数式用!$AR$2:$AW$50,MATCH(P108,【参考】数式用!$AT$4:$AW$4)+2,FALSE)*0.5, 0), "")</f>
        <v/>
      </c>
      <c r="T108" s="47"/>
      <c r="U108" s="138" t="str">
        <f>IFERROR(IF(AG108&lt;&gt;"",Q108*VLOOKUP(N108,【参考】数式用!$AG$2:$AL$50,MATCH(P108,【参考】数式用!$AI$4:$AL$4,0)+2,0), ""), "")</f>
        <v/>
      </c>
      <c r="V108" s="41"/>
      <c r="W108" s="924"/>
      <c r="X108" s="925"/>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3" t="str">
        <f>IF(基本情報入力シート!C134="","",基本情報入力シート!C134)</f>
        <v/>
      </c>
      <c r="C109" s="904"/>
      <c r="D109" s="904"/>
      <c r="E109" s="904"/>
      <c r="F109" s="904"/>
      <c r="G109" s="904"/>
      <c r="H109" s="904"/>
      <c r="I109" s="905"/>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26"/>
      <c r="R109" s="927"/>
      <c r="S109" s="136" t="str">
        <f>IFERROR(ROUNDDOWN(Q109*VLOOKUP(N109,【参考】数式用!$AR$2:$AW$50,MATCH(P109,【参考】数式用!$AT$4:$AW$4)+2,FALSE)*0.5, 0), "")</f>
        <v/>
      </c>
      <c r="T109" s="47"/>
      <c r="U109" s="138" t="str">
        <f>IFERROR(IF(AG109&lt;&gt;"",Q109*VLOOKUP(N109,【参考】数式用!$AG$2:$AL$50,MATCH(P109,【参考】数式用!$AI$4:$AL$4,0)+2,0), ""), "")</f>
        <v/>
      </c>
      <c r="V109" s="41"/>
      <c r="W109" s="924"/>
      <c r="X109" s="925"/>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3" t="str">
        <f>IF(基本情報入力シート!C135="","",基本情報入力シート!C135)</f>
        <v/>
      </c>
      <c r="C110" s="904"/>
      <c r="D110" s="904"/>
      <c r="E110" s="904"/>
      <c r="F110" s="904"/>
      <c r="G110" s="904"/>
      <c r="H110" s="904"/>
      <c r="I110" s="905"/>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26"/>
      <c r="R110" s="927"/>
      <c r="S110" s="136" t="str">
        <f>IFERROR(ROUNDDOWN(Q110*VLOOKUP(N110,【参考】数式用!$AR$2:$AW$50,MATCH(P110,【参考】数式用!$AT$4:$AW$4)+2,FALSE)*0.5, 0), "")</f>
        <v/>
      </c>
      <c r="T110" s="47"/>
      <c r="U110" s="138" t="str">
        <f>IFERROR(IF(AG110&lt;&gt;"",Q110*VLOOKUP(N110,【参考】数式用!$AG$2:$AL$50,MATCH(P110,【参考】数式用!$AI$4:$AL$4,0)+2,0), ""), "")</f>
        <v/>
      </c>
      <c r="V110" s="41"/>
      <c r="W110" s="924"/>
      <c r="X110" s="925"/>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3" t="str">
        <f>IF(基本情報入力シート!C136="","",基本情報入力シート!C136)</f>
        <v/>
      </c>
      <c r="C111" s="904"/>
      <c r="D111" s="904"/>
      <c r="E111" s="904"/>
      <c r="F111" s="904"/>
      <c r="G111" s="904"/>
      <c r="H111" s="904"/>
      <c r="I111" s="905"/>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26"/>
      <c r="R111" s="927"/>
      <c r="S111" s="136" t="str">
        <f>IFERROR(ROUNDDOWN(Q111*VLOOKUP(N111,【参考】数式用!$AR$2:$AW$50,MATCH(P111,【参考】数式用!$AT$4:$AW$4)+2,FALSE)*0.5, 0), "")</f>
        <v/>
      </c>
      <c r="T111" s="47"/>
      <c r="U111" s="138" t="str">
        <f>IFERROR(IF(AG111&lt;&gt;"",Q111*VLOOKUP(N111,【参考】数式用!$AG$2:$AL$50,MATCH(P111,【参考】数式用!$AI$4:$AL$4,0)+2,0), ""), "")</f>
        <v/>
      </c>
      <c r="V111" s="41"/>
      <c r="W111" s="924"/>
      <c r="X111" s="925"/>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3" t="str">
        <f>IF(基本情報入力シート!C137="","",基本情報入力シート!C137)</f>
        <v/>
      </c>
      <c r="C112" s="904"/>
      <c r="D112" s="904"/>
      <c r="E112" s="904"/>
      <c r="F112" s="904"/>
      <c r="G112" s="904"/>
      <c r="H112" s="904"/>
      <c r="I112" s="905"/>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26"/>
      <c r="R112" s="927"/>
      <c r="S112" s="136" t="str">
        <f>IFERROR(ROUNDDOWN(Q112*VLOOKUP(N112,【参考】数式用!$AR$2:$AW$50,MATCH(P112,【参考】数式用!$AT$4:$AW$4)+2,FALSE)*0.5, 0), "")</f>
        <v/>
      </c>
      <c r="T112" s="47"/>
      <c r="U112" s="138" t="str">
        <f>IFERROR(IF(AG112&lt;&gt;"",Q112*VLOOKUP(N112,【参考】数式用!$AG$2:$AL$50,MATCH(P112,【参考】数式用!$AI$4:$AL$4,0)+2,0), ""), "")</f>
        <v/>
      </c>
      <c r="V112" s="41"/>
      <c r="W112" s="924"/>
      <c r="X112" s="925"/>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95" t="str">
        <f>IF(基本情報入力シート!C138="","",基本情報入力シート!C138)</f>
        <v/>
      </c>
      <c r="C113" s="996"/>
      <c r="D113" s="996"/>
      <c r="E113" s="996"/>
      <c r="F113" s="996"/>
      <c r="G113" s="996"/>
      <c r="H113" s="996"/>
      <c r="I113" s="997"/>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98"/>
      <c r="R113" s="999"/>
      <c r="S113" s="142" t="str">
        <f>IFERROR(ROUNDDOWN(Q113*VLOOKUP(N113,【参考】数式用!$AR$2:$AW$50,MATCH(P113,【参考】数式用!$AT$4:$AW$4)+2,FALSE)*0.5, 0), "")</f>
        <v/>
      </c>
      <c r="T113" s="51"/>
      <c r="U113" s="144" t="str">
        <f>IFERROR(IF(AG113&lt;&gt;"",Q113*VLOOKUP(N113,【参考】数式用!$AG$2:$AL$50,MATCH(P113,【参考】数式用!$AI$4:$AL$4,0)+2,0), ""), "")</f>
        <v/>
      </c>
      <c r="V113" s="43"/>
      <c r="W113" s="1000"/>
      <c r="X113" s="1001"/>
      <c r="Y113" s="90"/>
      <c r="Z113" s="102"/>
      <c r="AA113" s="143" t="str">
        <f>IFERROR(IF(Y113="ー", "", ROUNDDOWN(Z113*VLOOKUP(N113,【参考】数式用!$AR$2:$AW$50,MATCH(Y113,【参考】数式用!$AT$4:$AW$4)+2,FALSE)*0.5, 0)), "")</f>
        <v/>
      </c>
      <c r="AB113" s="100"/>
      <c r="AC113" s="900" t="str">
        <f>IFERROR(IF(AG113&lt;&gt;"",Z113*VLOOKUP(N113,【参考】数式用!$AG$2:$AL$50,MATCH(Y113,【参考】数式用!$AI$4:$AL$4,0)+2,0), ""), "")</f>
        <v/>
      </c>
      <c r="AD113" s="900"/>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89"/>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89"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0" t="s">
        <v>1939</v>
      </c>
      <c r="B2" s="1013" t="s">
        <v>1940</v>
      </c>
      <c r="C2" s="1016" t="s">
        <v>2107</v>
      </c>
      <c r="D2" s="1017"/>
      <c r="E2" s="1017"/>
      <c r="F2" s="1018"/>
      <c r="G2" s="1019" t="s">
        <v>2108</v>
      </c>
      <c r="H2" s="1020"/>
      <c r="I2" s="1021"/>
      <c r="J2" s="1022" t="s">
        <v>2109</v>
      </c>
      <c r="K2" s="1023"/>
      <c r="L2" s="1032" t="s">
        <v>2110</v>
      </c>
      <c r="M2" s="1033"/>
      <c r="N2" s="1033"/>
      <c r="O2" s="1033"/>
      <c r="P2" s="1033"/>
      <c r="Q2" s="1033"/>
      <c r="R2" s="1033"/>
      <c r="S2" s="1033"/>
      <c r="T2" s="1033"/>
      <c r="U2" s="1033"/>
      <c r="V2" s="1033"/>
      <c r="W2" s="1033"/>
      <c r="X2" s="1033"/>
      <c r="Y2" s="1033"/>
      <c r="Z2" s="1033"/>
      <c r="AA2" s="1033"/>
      <c r="AB2" s="1033"/>
      <c r="AC2" s="1033"/>
      <c r="AD2" s="1034"/>
      <c r="AE2" s="1024" t="s">
        <v>1941</v>
      </c>
      <c r="AF2" s="8"/>
      <c r="AG2" s="1010" t="s">
        <v>1939</v>
      </c>
      <c r="AH2" s="1013" t="s">
        <v>1940</v>
      </c>
      <c r="AI2" s="1035" t="s">
        <v>135</v>
      </c>
      <c r="AJ2" s="1036"/>
      <c r="AK2" s="1036"/>
      <c r="AL2" s="1037"/>
      <c r="AM2" s="8"/>
      <c r="AN2" s="26" t="s">
        <v>136</v>
      </c>
      <c r="AO2" s="8"/>
      <c r="AP2" s="17" t="s">
        <v>1967</v>
      </c>
      <c r="AR2" s="1010" t="s">
        <v>1939</v>
      </c>
      <c r="AS2" s="1013" t="s">
        <v>1940</v>
      </c>
      <c r="AT2" s="1035" t="s">
        <v>1968</v>
      </c>
      <c r="AU2" s="1036"/>
      <c r="AV2" s="1036"/>
      <c r="AW2" s="1037"/>
      <c r="AY2" s="1024" t="s">
        <v>1974</v>
      </c>
      <c r="BA2" s="1027" t="s">
        <v>134</v>
      </c>
      <c r="BB2" s="1018" t="s">
        <v>1980</v>
      </c>
    </row>
    <row r="3" spans="1:54" ht="30.6" customHeight="1" thickBot="1">
      <c r="A3" s="1011"/>
      <c r="B3" s="1014"/>
      <c r="C3" s="1004" t="s">
        <v>137</v>
      </c>
      <c r="D3" s="1005"/>
      <c r="E3" s="1005"/>
      <c r="F3" s="1006"/>
      <c r="G3" s="1004" t="s">
        <v>138</v>
      </c>
      <c r="H3" s="1005"/>
      <c r="I3" s="1006"/>
      <c r="J3" s="1004"/>
      <c r="K3" s="1006"/>
      <c r="L3" s="1007" t="s">
        <v>1942</v>
      </c>
      <c r="M3" s="1008"/>
      <c r="N3" s="1008"/>
      <c r="O3" s="1008"/>
      <c r="P3" s="1008"/>
      <c r="Q3" s="1008"/>
      <c r="R3" s="1008"/>
      <c r="S3" s="1008"/>
      <c r="T3" s="1008"/>
      <c r="U3" s="1008"/>
      <c r="V3" s="1008"/>
      <c r="W3" s="1008"/>
      <c r="X3" s="1008"/>
      <c r="Y3" s="1008"/>
      <c r="Z3" s="1008"/>
      <c r="AA3" s="1008"/>
      <c r="AB3" s="1008"/>
      <c r="AC3" s="1008"/>
      <c r="AD3" s="1009"/>
      <c r="AE3" s="1025"/>
      <c r="AF3" s="8"/>
      <c r="AG3" s="1011"/>
      <c r="AH3" s="1014"/>
      <c r="AI3" s="1038"/>
      <c r="AJ3" s="1039"/>
      <c r="AK3" s="1039"/>
      <c r="AL3" s="1040"/>
      <c r="AM3" s="8"/>
      <c r="AN3" s="27"/>
      <c r="AO3" s="8"/>
      <c r="AP3" s="19" t="s">
        <v>1969</v>
      </c>
      <c r="AR3" s="1011"/>
      <c r="AS3" s="1014"/>
      <c r="AT3" s="1038"/>
      <c r="AU3" s="1039"/>
      <c r="AV3" s="1039"/>
      <c r="AW3" s="1040"/>
      <c r="AY3" s="1025"/>
      <c r="BA3" s="1028"/>
      <c r="BB3" s="1030"/>
    </row>
    <row r="4" spans="1:54" ht="24.75" thickBot="1">
      <c r="A4" s="1012"/>
      <c r="B4" s="1015"/>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26"/>
      <c r="AF4" s="8"/>
      <c r="AG4" s="1012"/>
      <c r="AH4" s="1015"/>
      <c r="AI4" s="71" t="s">
        <v>1948</v>
      </c>
      <c r="AJ4" s="72" t="s">
        <v>1949</v>
      </c>
      <c r="AK4" s="72" t="s">
        <v>1950</v>
      </c>
      <c r="AL4" s="73" t="s">
        <v>1951</v>
      </c>
      <c r="AM4" s="8"/>
      <c r="AN4" s="8"/>
      <c r="AO4" s="8"/>
      <c r="AP4" s="19" t="s">
        <v>1970</v>
      </c>
      <c r="AR4" s="1012"/>
      <c r="AS4" s="1015"/>
      <c r="AT4" s="71" t="s">
        <v>1948</v>
      </c>
      <c r="AU4" s="72" t="s">
        <v>1949</v>
      </c>
      <c r="AV4" s="72" t="s">
        <v>1950</v>
      </c>
      <c r="AW4" s="73" t="s">
        <v>1951</v>
      </c>
      <c r="AY4" s="1026"/>
      <c r="BA4" s="1029"/>
      <c r="BB4" s="1031"/>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4.25"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4.25"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4.25"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4.25"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4.25"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4.25"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4.25"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占部　寛典</dc:creator>
  <cp:lastModifiedBy>占部　寛典</cp:lastModifiedBy>
  <dcterms:created xsi:type="dcterms:W3CDTF">2026-05-01T05:38:17Z</dcterms:created>
  <dcterms:modified xsi:type="dcterms:W3CDTF">2026-05-01T05:38:18Z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